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1 вариант - ЛСР по Методике 202" sheetId="1" r:id="rId1"/>
  </sheets>
  <definedNames>
    <definedName name="_xlnm.Print_Titles" localSheetId="0">'1 вариант - ЛСР по Методике 202'!$38:$38</definedName>
  </definedNames>
  <calcPr calcId="145621"/>
</workbook>
</file>

<file path=xl/calcChain.xml><?xml version="1.0" encoding="utf-8"?>
<calcChain xmlns="http://schemas.openxmlformats.org/spreadsheetml/2006/main">
  <c r="I91" i="1" l="1"/>
  <c r="P91" i="1" s="1"/>
  <c r="P92" i="1" s="1"/>
  <c r="D28" i="1"/>
  <c r="D30" i="1"/>
  <c r="D31" i="1"/>
  <c r="I41" i="1"/>
  <c r="P42" i="1"/>
  <c r="P43" i="1"/>
  <c r="P44" i="1" s="1"/>
  <c r="I47" i="1"/>
  <c r="P48" i="1"/>
  <c r="P52" i="1" s="1"/>
  <c r="P49" i="1"/>
  <c r="P50" i="1"/>
  <c r="P51" i="1"/>
  <c r="I54" i="1"/>
  <c r="P55" i="1"/>
  <c r="P56" i="1"/>
  <c r="P57" i="1"/>
  <c r="P58" i="1"/>
  <c r="I60" i="1"/>
  <c r="P61" i="1"/>
  <c r="P62" i="1"/>
  <c r="P63" i="1"/>
  <c r="P64" i="1"/>
  <c r="I67" i="1"/>
  <c r="P68" i="1"/>
  <c r="P69" i="1"/>
  <c r="P70" i="1"/>
  <c r="P71" i="1"/>
  <c r="I73" i="1"/>
  <c r="P73" i="1" s="1"/>
  <c r="P74" i="1" s="1"/>
  <c r="I75" i="1"/>
  <c r="P75" i="1" s="1"/>
  <c r="P76" i="1" s="1"/>
  <c r="I77" i="1"/>
  <c r="P78" i="1"/>
  <c r="P79" i="1"/>
  <c r="P80" i="1"/>
  <c r="P81" i="1"/>
  <c r="I83" i="1"/>
  <c r="P83" i="1" s="1"/>
  <c r="P84" i="1" s="1"/>
  <c r="I85" i="1"/>
  <c r="P86" i="1"/>
  <c r="P87" i="1"/>
  <c r="P89" i="1" s="1"/>
  <c r="P88" i="1"/>
  <c r="I93" i="1"/>
  <c r="P94" i="1"/>
  <c r="P95" i="1"/>
  <c r="P97" i="1" s="1"/>
  <c r="P96" i="1"/>
  <c r="I99" i="1"/>
  <c r="P99" i="1"/>
  <c r="P100" i="1"/>
  <c r="I101" i="1"/>
  <c r="P102" i="1"/>
  <c r="P103" i="1"/>
  <c r="I107" i="1"/>
  <c r="P107" i="1"/>
  <c r="P108" i="1"/>
  <c r="P111" i="1"/>
  <c r="P112" i="1"/>
  <c r="P113" i="1"/>
  <c r="P119" i="1"/>
  <c r="K120" i="1"/>
  <c r="K121" i="1"/>
  <c r="P65" i="1" l="1"/>
  <c r="P90" i="1"/>
  <c r="P72" i="1"/>
  <c r="P59" i="1"/>
  <c r="P82" i="1"/>
  <c r="P98" i="1"/>
  <c r="P114" i="1"/>
  <c r="P45" i="1"/>
  <c r="P46" i="1"/>
  <c r="P105" i="1"/>
  <c r="P116" i="1" s="1"/>
  <c r="P104" i="1"/>
  <c r="P115" i="1" s="1"/>
  <c r="P106" i="1" l="1"/>
</calcChain>
</file>

<file path=xl/sharedStrings.xml><?xml version="1.0" encoding="utf-8"?>
<sst xmlns="http://schemas.openxmlformats.org/spreadsheetml/2006/main" count="331" uniqueCount="160">
  <si>
    <t>³ Под прочими работами понимаются затраты, учитываемые в соответствии с пунктами 122-128 Методики.</t>
  </si>
  <si>
    <t>² Под прочими затратами понимаются затраты, учитываемые в соответствии с пунктом 184 Методики.</t>
  </si>
  <si>
    <t>1. Зарегистрирован Министерством юстиции Российской Федерации 10 сентября 2019 г., регистрационный № 55869), с изменениями, внесенными приказом Министерства строительства и жилищно-коммунального хозяйства Российской Федерации от 20 февраля 2021 г. № 79/пр (зарегистрирован Министерством юстиции Российской Федерации 9 августа 2021 г., регистрационный № 64577)</t>
  </si>
  <si>
    <t>[должность, подпись (инициалы, фамилия)]</t>
  </si>
  <si>
    <t/>
  </si>
  <si>
    <t>Проверил:</t>
  </si>
  <si>
    <t>Составил:</t>
  </si>
  <si>
    <t xml:space="preserve">       затраты труда машинистов</t>
  </si>
  <si>
    <t xml:space="preserve">       затраты труда рабочих</t>
  </si>
  <si>
    <t xml:space="preserve">       материальные ресурсы, отсутствующие в ФРСН</t>
  </si>
  <si>
    <t xml:space="preserve">  Справочно</t>
  </si>
  <si>
    <t>ВСЕГО по смете</t>
  </si>
  <si>
    <t xml:space="preserve">     Всего сметная прибыль (справочно)</t>
  </si>
  <si>
    <t xml:space="preserve">     Всего накладные расходы (справочно)</t>
  </si>
  <si>
    <t xml:space="preserve">     Всего ФОТ (справочно)</t>
  </si>
  <si>
    <t xml:space="preserve">     Монтажные работы</t>
  </si>
  <si>
    <t xml:space="preserve">     Строительные работы</t>
  </si>
  <si>
    <t xml:space="preserve">     Всего прямые затраты (справочно)</t>
  </si>
  <si>
    <t>Итоги по смете:</t>
  </si>
  <si>
    <t>Всего по позиции</t>
  </si>
  <si>
    <t>Щебень из плотных горных пород для строительных работ М 400, фракция 5(3)-20 мм</t>
  </si>
  <si>
    <t>м3</t>
  </si>
  <si>
    <t>ФСБЦ-02.2.05.04-2022</t>
  </si>
  <si>
    <t>15</t>
  </si>
  <si>
    <t>СП Конструкции из кирпича и блоков</t>
  </si>
  <si>
    <t>%</t>
  </si>
  <si>
    <t>Пр/774-008.0</t>
  </si>
  <si>
    <t>НР Конструкции из кирпича и блоков</t>
  </si>
  <si>
    <t>Пр/812-008.0-1</t>
  </si>
  <si>
    <t>ФОТ</t>
  </si>
  <si>
    <t>Итого прямые затраты</t>
  </si>
  <si>
    <t>Расклинцовка промежутков между блоками плит (прим.)</t>
  </si>
  <si>
    <t>ГЭСН08-01-002-02</t>
  </si>
  <si>
    <t>14</t>
  </si>
  <si>
    <t>Анкер грунтовой АГ 1,5-20 по ТУ 25.11.23.119-004-59565714-2017</t>
  </si>
  <si>
    <t>шт.</t>
  </si>
  <si>
    <t>ТЦ_08.4.01.01_36_3666101624_29.11.2023_02</t>
  </si>
  <si>
    <t>13</t>
  </si>
  <si>
    <t>СП Электротехнические установки на других объектах</t>
  </si>
  <si>
    <t>Пр/774-049.3</t>
  </si>
  <si>
    <t>НР Электротехнические установки на других объектах</t>
  </si>
  <si>
    <t>Пр/812-049.3-1</t>
  </si>
  <si>
    <t>Установка анкера грунтового /прим./</t>
  </si>
  <si>
    <t>10 шт</t>
  </si>
  <si>
    <t>ГЭСНм08-02-471-02</t>
  </si>
  <si>
    <t>12</t>
  </si>
  <si>
    <t>Гибкая бетонная плита ПБЗГУ® - 405 (ГБП-1-150А по ГОСТ Р 58411-2019)</t>
  </si>
  <si>
    <t>ТЦ_05.2.00.00_36_3666101624_28.11.2023_02</t>
  </si>
  <si>
    <t>11</t>
  </si>
  <si>
    <t>СП Берегоукрепительные работы</t>
  </si>
  <si>
    <t>Пр/774-036.0</t>
  </si>
  <si>
    <t>НР Берегоукрепительные работы</t>
  </si>
  <si>
    <t>Пр/812-036-1</t>
  </si>
  <si>
    <t>Крепление откосов разрезными плитами массой: до 4 т, толщиной 20 см</t>
  </si>
  <si>
    <t>100 м3</t>
  </si>
  <si>
    <t>ГЭСН42-01-017-02</t>
  </si>
  <si>
    <t>10</t>
  </si>
  <si>
    <t>Геополотно нетканое полипропиленовое, иглопробивное, термоскрепленное, поверхностная плотность 300 г/м2</t>
  </si>
  <si>
    <t>м2</t>
  </si>
  <si>
    <t>ФСБЦ-01.7.12.05-1008</t>
  </si>
  <si>
    <t>9</t>
  </si>
  <si>
    <t>СП Автомобильные дороги</t>
  </si>
  <si>
    <t>Пр/774-021.0</t>
  </si>
  <si>
    <t>НР Автомобильные дороги</t>
  </si>
  <si>
    <t>Пр/812-021.0-1</t>
  </si>
  <si>
    <t>Устройство прослойки из нетканого синтетического материала (НСМ) под покрытием из сборных железобетонных плит: сплошной</t>
  </si>
  <si>
    <t>1000 м2</t>
  </si>
  <si>
    <t>ГЭСН27-04-016-02</t>
  </si>
  <si>
    <t>8</t>
  </si>
  <si>
    <t>Земля растительная</t>
  </si>
  <si>
    <t>ФСБЦ-16.2.01.02-0001</t>
  </si>
  <si>
    <t>7</t>
  </si>
  <si>
    <t>Семена газонных трав (смесь Городская)</t>
  </si>
  <si>
    <t>кг</t>
  </si>
  <si>
    <t>ФСБЦ-16.2.02.07-0161</t>
  </si>
  <si>
    <t>6</t>
  </si>
  <si>
    <t>СП Земляные работы, выполняемые по другим видам работ (подготовительным, сопутствующим, укрепительным)</t>
  </si>
  <si>
    <t>Пр/774-001.4</t>
  </si>
  <si>
    <t>НР Земляные работы, выполняемые по другим видам работ (подготовительным, сопутствующим, укрепительным)</t>
  </si>
  <si>
    <t>Пр/812-001.4-1</t>
  </si>
  <si>
    <t>Укрепление откосов земляных сооружений посевом многолетних трав: с подсыпкой растительной земли вручную</t>
  </si>
  <si>
    <t>100 м2</t>
  </si>
  <si>
    <t>ГЭСН01-02-040-01</t>
  </si>
  <si>
    <t>5</t>
  </si>
  <si>
    <t>Укрепительные работы</t>
  </si>
  <si>
    <t>СП Земляные работы, выполняемые механизированным способом</t>
  </si>
  <si>
    <t>Пр/774-001.1</t>
  </si>
  <si>
    <t>НР Земляные работы, выполняемые механизированным способом</t>
  </si>
  <si>
    <t>Пр/812-001.1-1</t>
  </si>
  <si>
    <t>Уплотнение грунта пневматическими трамбовками, группа грунтов: 1-2 /глубина уплотнения 40 см/</t>
  </si>
  <si>
    <t>ГЭСН01-02-005-01</t>
  </si>
  <si>
    <t>4</t>
  </si>
  <si>
    <t>Планировка откосов выемок и насыпей экскаваторами, группа грунтов: 1-2</t>
  </si>
  <si>
    <t>ГЭСН01-01-109-01</t>
  </si>
  <si>
    <t>3</t>
  </si>
  <si>
    <t>Планировочные работы</t>
  </si>
  <si>
    <t>СП Земляные работы, выполняемые ручным способом</t>
  </si>
  <si>
    <t>Пр/774-001.2</t>
  </si>
  <si>
    <t>НР Земляные работы, выполняемые ручным способом</t>
  </si>
  <si>
    <t>Пр/812-001.2-1</t>
  </si>
  <si>
    <t>Засыпка вручную траншей, пазух котлованов и ям, группа грунтов: 1 /Обратная надвижка грунта на защитный фартук с дальнейшим разравниванием на прилегающей территории/</t>
  </si>
  <si>
    <t>ГЭСН01-02-061-01</t>
  </si>
  <si>
    <t>2</t>
  </si>
  <si>
    <t>Разработка грунта вручную в траншеях глубиной до 2 м без креплений с откосами, группа грунтов: 1</t>
  </si>
  <si>
    <t>ГЭСН01-02-057-01</t>
  </si>
  <si>
    <t>1</t>
  </si>
  <si>
    <t>Земляные работы</t>
  </si>
  <si>
    <t>Раздел 1. Укрепление откосов насыпи автомобильной дороги гибкими бетонными плитами ПБЗГУ-405 (размер 2,785х1,260х0,150 м) при высоте насыпи 4,68м и протяженности участка 100 пм</t>
  </si>
  <si>
    <t>всего в текущем уровне цен</t>
  </si>
  <si>
    <t>коэффициенты</t>
  </si>
  <si>
    <t>на единицу измерения в текущем уровне цен</t>
  </si>
  <si>
    <t>индекс</t>
  </si>
  <si>
    <t>на единицу измерения в базисном уровне цен</t>
  </si>
  <si>
    <t>всего с учетом коэффициентов</t>
  </si>
  <si>
    <t>на единицу измерения</t>
  </si>
  <si>
    <t>Сметная стоимость, руб.</t>
  </si>
  <si>
    <t>Количество</t>
  </si>
  <si>
    <t>Единица измерения</t>
  </si>
  <si>
    <t>Наименование работ и затрат</t>
  </si>
  <si>
    <t>Обоснование</t>
  </si>
  <si>
    <t>№ п/п</t>
  </si>
  <si>
    <t>м.п.</t>
  </si>
  <si>
    <t xml:space="preserve">Площадь укрепления </t>
  </si>
  <si>
    <t>чел.-ч.</t>
  </si>
  <si>
    <t>Нормативные затраты труда машинистов</t>
  </si>
  <si>
    <t>тыс.руб.</t>
  </si>
  <si>
    <t>прочих затрат</t>
  </si>
  <si>
    <t>Нормативные затраты труда рабочих</t>
  </si>
  <si>
    <t>оборудования</t>
  </si>
  <si>
    <t>Средства на оплату труда машинистов</t>
  </si>
  <si>
    <t>монтажных работ</t>
  </si>
  <si>
    <t>Средства на оплату труда рабочих</t>
  </si>
  <si>
    <t>строительных работ</t>
  </si>
  <si>
    <t>в том числе:</t>
  </si>
  <si>
    <t xml:space="preserve">Сметная стоимость </t>
  </si>
  <si>
    <t xml:space="preserve">Составлен(а) в текущем уровне цен </t>
  </si>
  <si>
    <t>(проектная и (или) иная техническая документация)</t>
  </si>
  <si>
    <t>Основание</t>
  </si>
  <si>
    <t>методом</t>
  </si>
  <si>
    <t>ресурсно-индексным</t>
  </si>
  <si>
    <t xml:space="preserve">Составлен </t>
  </si>
  <si>
    <t xml:space="preserve"> (наименование работ и затрат)</t>
  </si>
  <si>
    <t>1 вариант</t>
  </si>
  <si>
    <t xml:space="preserve">ЛОКАЛЬНЫЙ СМЕТНЫЙ РАСЧЕТ (СМЕТА) № </t>
  </si>
  <si>
    <t>(наименование объекта капитального строительства)</t>
  </si>
  <si>
    <t>(наименование стройки)</t>
  </si>
  <si>
    <t xml:space="preserve">Наименование зоны субъекта Российской Федерации </t>
  </si>
  <si>
    <t>50. Московская область</t>
  </si>
  <si>
    <t xml:space="preserve">Наименование субъекта Российской Федерации </t>
  </si>
  <si>
    <t xml:space="preserve">Обоснование принятых текущих цен на строительные ресурсы </t>
  </si>
  <si>
    <t xml:space="preserve">Реквизиты нормативного  правового  акта  об утверждении оплаты труда, утверждаемый  в соответствии с пунктом 22(1) Правилами мониторинга цен, утвержденными постановлением Правительства Российской Федерации от 23 декабря 2016 г. № 1452 </t>
  </si>
  <si>
    <t>Реквизиты письма Минстроя России об индексах изменения сметной стоимости строительства, включаемые в федеральный реестр сметных нормативов и размещаемые в федеральной государственной информационной системе ценообразования в строительстве, подготовленного  в соответствии  пунктом 85 Методики  расчета индексов изменения  сметной стоимости строительства, утвержденной  приказом Министерства строительства и жилищно-коммунального хозяйства Российской Федерации от 5 июня 2019 г. № 326/пр¹</t>
  </si>
  <si>
    <t>Приказ Минстроя России от 18 мая 2022 г. № 378/пр, Приказ Минстроя России от 26 августа 2022 г. № 703/пр, Приказ Минстроя России от 26 октября 2022 г. № 905/пр, Приказ Минстроя России от 27 декабря 2022 г. № 1133/пр, Приказ Минстроя России от 10 февраля 2023 г. № 84/пр, Приказ Минстроя России от 11.05.2023 №335/пр; Приказ Минстроя России от 07.07.2022 № 557/пр; Приказ Минстроя России от 02.09.2021 № 636/пр, Приказ Минстроя России от 26.07.2022 № 611/пр; Приказ Минстроя России от 22.04.2022 № 317/пр; Приказ Минстроя России от 02.08.2023 № 551/пр; Приказ Минстроя России от 14.11.2023 № 817/пр</t>
  </si>
  <si>
    <t xml:space="preserve">Реквизиты приказа  Минстроя России  об утверждении дополнений и изменений к сметным нормативам </t>
  </si>
  <si>
    <t>Приказ Минстроя России от 30.12.2021 № 1046/пр; Приказ Минстроя России от 04.08.2020 № 421/пр; Приказ Минстроя России от 21.12.2020 № 812/пр; Приказ Минстроя России от 11.12.2020 № 774/пр; Приказ Минстроя России от 02.08.2023 № 551/пр; Приказ Минстроя России от 14.11.2023 № 817/пр</t>
  </si>
  <si>
    <t xml:space="preserve">Наименование редакции сметных нормативов  </t>
  </si>
  <si>
    <t>ГРАНД-Смета, версия 2023.3</t>
  </si>
  <si>
    <t>Наименование программного продукта</t>
  </si>
  <si>
    <t>Утверждено приказом № 421 от 4 августа 2020 г. Минстроя РФ в редакции приказа № 557 от 7 июля 2022 г.</t>
  </si>
  <si>
    <t>Приложение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</si>
</sst>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0.0000"/>
    <numFmt numFmtId="166" formatCode="0.0"/>
    <numFmt numFmtId="167" formatCode="0.000"/>
  </numFmts>
  <fonts count="12" x14ac:knownFonts="1">
    <font>
      <sz val="11"/>
      <name val="Calibri"/>
      <charset val="1"/>
    </font>
    <font>
      <sz val="11"/>
      <name val="Calibri"/>
      <charset val="1"/>
    </font>
    <font>
      <sz val="8"/>
      <color rgb="FF000000"/>
      <name val="Arial"/>
      <charset val="204"/>
    </font>
    <font>
      <sz val="8"/>
      <color rgb="FFFFFFFF"/>
      <name val="Arial"/>
      <charset val="204"/>
    </font>
    <font>
      <sz val="11"/>
      <color rgb="FF000000"/>
      <name val="Calibri"/>
      <charset val="204"/>
    </font>
    <font>
      <sz val="8"/>
      <name val="Arial"/>
      <charset val="204"/>
    </font>
    <font>
      <i/>
      <sz val="8"/>
      <name val="Arial"/>
      <charset val="204"/>
    </font>
    <font>
      <b/>
      <sz val="8"/>
      <color rgb="FF000000"/>
      <name val="Arial"/>
      <charset val="204"/>
    </font>
    <font>
      <i/>
      <sz val="8"/>
      <color rgb="FFFFFFFF"/>
      <name val="Arial"/>
      <charset val="204"/>
    </font>
    <font>
      <sz val="8"/>
      <name val="Arial"/>
      <family val="2"/>
      <charset val="204"/>
    </font>
    <font>
      <b/>
      <sz val="8"/>
      <name val="Arial"/>
      <charset val="204"/>
    </font>
    <font>
      <b/>
      <sz val="14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145">
    <xf numFmtId="0" fontId="0" fillId="0" borderId="0" xfId="0"/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4" fontId="2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4" fontId="4" fillId="0" borderId="0" xfId="0" applyNumberFormat="1" applyFont="1" applyFill="1" applyBorder="1" applyAlignment="1" applyProtection="1"/>
    <xf numFmtId="49" fontId="2" fillId="0" borderId="0" xfId="0" applyNumberFormat="1" applyFont="1" applyFill="1" applyBorder="1" applyAlignment="1" applyProtection="1"/>
    <xf numFmtId="49" fontId="2" fillId="0" borderId="0" xfId="0" applyNumberFormat="1" applyFont="1" applyFill="1" applyBorder="1" applyAlignment="1" applyProtection="1">
      <alignment horizontal="left" vertical="top" wrapText="1"/>
    </xf>
    <xf numFmtId="0" fontId="2" fillId="0" borderId="0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horizontal="left" vertical="top" wrapText="1"/>
    </xf>
    <xf numFmtId="0" fontId="5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vertical="top" wrapText="1"/>
    </xf>
    <xf numFmtId="0" fontId="3" fillId="0" borderId="0" xfId="0" applyNumberFormat="1" applyFont="1" applyFill="1" applyBorder="1" applyAlignment="1" applyProtection="1">
      <alignment vertical="top"/>
    </xf>
    <xf numFmtId="4" fontId="5" fillId="0" borderId="0" xfId="0" applyNumberFormat="1" applyFont="1" applyFill="1" applyBorder="1" applyAlignment="1" applyProtection="1">
      <alignment vertical="top"/>
    </xf>
    <xf numFmtId="0" fontId="6" fillId="0" borderId="1" xfId="0" applyNumberFormat="1" applyFont="1" applyFill="1" applyBorder="1" applyAlignment="1" applyProtection="1">
      <alignment horizontal="center" vertical="top"/>
    </xf>
    <xf numFmtId="49" fontId="5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wrapText="1"/>
    </xf>
    <xf numFmtId="49" fontId="5" fillId="0" borderId="2" xfId="0" applyNumberFormat="1" applyFont="1" applyFill="1" applyBorder="1" applyAlignment="1" applyProtection="1">
      <alignment horizontal="right" vertical="top" wrapText="1"/>
    </xf>
    <xf numFmtId="49" fontId="5" fillId="0" borderId="2" xfId="0" applyNumberFormat="1" applyFont="1" applyFill="1" applyBorder="1" applyAlignment="1" applyProtection="1">
      <alignment vertical="top" wrapText="1"/>
    </xf>
    <xf numFmtId="0" fontId="5" fillId="0" borderId="0" xfId="0" applyNumberFormat="1" applyFont="1" applyFill="1" applyBorder="1" applyAlignment="1" applyProtection="1">
      <alignment horizontal="right" vertical="top"/>
    </xf>
    <xf numFmtId="49" fontId="5" fillId="0" borderId="0" xfId="0" applyNumberFormat="1" applyFont="1" applyFill="1" applyBorder="1" applyAlignment="1" applyProtection="1"/>
    <xf numFmtId="4" fontId="2" fillId="0" borderId="1" xfId="0" applyNumberFormat="1" applyFont="1" applyFill="1" applyBorder="1" applyAlignment="1" applyProtection="1"/>
    <xf numFmtId="49" fontId="2" fillId="0" borderId="1" xfId="0" applyNumberFormat="1" applyFont="1" applyFill="1" applyBorder="1" applyAlignment="1" applyProtection="1"/>
    <xf numFmtId="4" fontId="7" fillId="0" borderId="0" xfId="0" applyNumberFormat="1" applyFont="1" applyFill="1" applyBorder="1" applyAlignment="1" applyProtection="1">
      <alignment horizontal="right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7" fillId="0" borderId="0" xfId="0" applyNumberFormat="1" applyFont="1" applyFill="1" applyBorder="1" applyAlignment="1" applyProtection="1">
      <alignment horizontal="right" vertical="top" wrapText="1"/>
    </xf>
    <xf numFmtId="0" fontId="7" fillId="0" borderId="0" xfId="0" applyNumberFormat="1" applyFont="1" applyFill="1" applyBorder="1" applyAlignment="1" applyProtection="1">
      <alignment wrapText="1"/>
    </xf>
    <xf numFmtId="4" fontId="2" fillId="0" borderId="3" xfId="0" applyNumberFormat="1" applyFont="1" applyFill="1" applyBorder="1" applyAlignment="1" applyProtection="1">
      <alignment horizontal="right" vertical="top"/>
    </xf>
    <xf numFmtId="49" fontId="2" fillId="0" borderId="0" xfId="0" applyNumberFormat="1" applyFont="1" applyFill="1" applyBorder="1" applyAlignment="1" applyProtection="1">
      <alignment vertical="top" wrapText="1"/>
    </xf>
    <xf numFmtId="164" fontId="2" fillId="0" borderId="0" xfId="0" applyNumberFormat="1" applyFont="1" applyFill="1" applyBorder="1" applyAlignment="1" applyProtection="1">
      <alignment horizontal="right" vertical="top"/>
    </xf>
    <xf numFmtId="49" fontId="7" fillId="0" borderId="0" xfId="0" applyNumberFormat="1" applyFont="1" applyFill="1" applyBorder="1" applyAlignment="1" applyProtection="1">
      <alignment horizontal="right" vertical="top" wrapText="1"/>
    </xf>
    <xf numFmtId="49" fontId="2" fillId="0" borderId="4" xfId="0" applyNumberFormat="1" applyFont="1" applyFill="1" applyBorder="1" applyAlignment="1" applyProtection="1"/>
    <xf numFmtId="165" fontId="2" fillId="0" borderId="0" xfId="0" applyNumberFormat="1" applyFont="1" applyFill="1" applyBorder="1" applyAlignment="1" applyProtection="1">
      <alignment horizontal="right" vertical="top"/>
    </xf>
    <xf numFmtId="4" fontId="2" fillId="0" borderId="3" xfId="0" applyNumberFormat="1" applyFont="1" applyFill="1" applyBorder="1" applyAlignment="1" applyProtection="1"/>
    <xf numFmtId="49" fontId="7" fillId="0" borderId="0" xfId="0" applyNumberFormat="1" applyFont="1" applyFill="1" applyBorder="1" applyAlignment="1" applyProtection="1">
      <alignment horizontal="left" vertical="top" wrapText="1"/>
    </xf>
    <xf numFmtId="4" fontId="7" fillId="0" borderId="3" xfId="0" applyNumberFormat="1" applyFont="1" applyFill="1" applyBorder="1" applyAlignment="1" applyProtection="1">
      <alignment horizontal="right" vertical="top"/>
    </xf>
    <xf numFmtId="49" fontId="2" fillId="0" borderId="0" xfId="0" applyNumberFormat="1" applyFont="1" applyFill="1" applyBorder="1" applyAlignment="1" applyProtection="1">
      <alignment horizontal="right" vertical="top" wrapText="1"/>
    </xf>
    <xf numFmtId="4" fontId="7" fillId="0" borderId="0" xfId="0" applyNumberFormat="1" applyFont="1" applyFill="1" applyBorder="1" applyAlignment="1" applyProtection="1">
      <alignment horizontal="right" vertical="top" wrapText="1"/>
    </xf>
    <xf numFmtId="0" fontId="2" fillId="0" borderId="0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49" fontId="7" fillId="0" borderId="0" xfId="0" applyNumberFormat="1" applyFont="1" applyFill="1" applyBorder="1" applyAlignment="1" applyProtection="1">
      <alignment horizontal="center" vertical="top" wrapText="1"/>
    </xf>
    <xf numFmtId="4" fontId="7" fillId="0" borderId="5" xfId="0" applyNumberFormat="1" applyFont="1" applyFill="1" applyBorder="1" applyAlignment="1" applyProtection="1">
      <alignment horizontal="right" vertical="top" wrapText="1"/>
    </xf>
    <xf numFmtId="0" fontId="7" fillId="0" borderId="1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right" vertical="top" wrapText="1"/>
    </xf>
    <xf numFmtId="49" fontId="7" fillId="0" borderId="1" xfId="0" applyNumberFormat="1" applyFont="1" applyFill="1" applyBorder="1" applyAlignment="1" applyProtection="1">
      <alignment horizontal="center" vertical="top" wrapText="1"/>
    </xf>
    <xf numFmtId="49" fontId="7" fillId="0" borderId="1" xfId="0" applyNumberFormat="1" applyFont="1" applyFill="1" applyBorder="1" applyAlignment="1" applyProtection="1">
      <alignment horizontal="left" vertical="top" wrapText="1"/>
    </xf>
    <xf numFmtId="49" fontId="7" fillId="0" borderId="0" xfId="0" applyNumberFormat="1" applyFont="1" applyFill="1" applyBorder="1" applyAlignment="1" applyProtection="1">
      <alignment horizontal="left" vertical="top" wrapText="1"/>
    </xf>
    <xf numFmtId="49" fontId="7" fillId="0" borderId="4" xfId="0" applyNumberFormat="1" applyFont="1" applyFill="1" applyBorder="1" applyAlignment="1" applyProtection="1">
      <alignment horizontal="center" vertical="top" wrapText="1"/>
    </xf>
    <xf numFmtId="4" fontId="7" fillId="0" borderId="1" xfId="0" applyNumberFormat="1" applyFont="1" applyFill="1" applyBorder="1" applyAlignment="1" applyProtection="1">
      <alignment horizontal="right" vertical="top" wrapText="1"/>
    </xf>
    <xf numFmtId="2" fontId="7" fillId="0" borderId="1" xfId="0" applyNumberFormat="1" applyFont="1" applyFill="1" applyBorder="1" applyAlignment="1" applyProtection="1">
      <alignment horizontal="center" vertical="top" wrapText="1"/>
    </xf>
    <xf numFmtId="166" fontId="7" fillId="0" borderId="1" xfId="0" applyNumberFormat="1" applyFont="1" applyFill="1" applyBorder="1" applyAlignment="1" applyProtection="1">
      <alignment horizontal="center" vertical="top" wrapText="1"/>
    </xf>
    <xf numFmtId="1" fontId="7" fillId="0" borderId="1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left" vertical="top" wrapText="1"/>
    </xf>
    <xf numFmtId="49" fontId="7" fillId="0" borderId="1" xfId="0" applyNumberFormat="1" applyFont="1" applyFill="1" applyBorder="1" applyAlignment="1" applyProtection="1">
      <alignment horizontal="left" vertical="top" wrapText="1"/>
    </xf>
    <xf numFmtId="49" fontId="7" fillId="0" borderId="6" xfId="0" applyNumberFormat="1" applyFont="1" applyFill="1" applyBorder="1" applyAlignment="1" applyProtection="1">
      <alignment horizontal="center" vertical="top" wrapText="1"/>
    </xf>
    <xf numFmtId="2" fontId="7" fillId="0" borderId="1" xfId="0" applyNumberFormat="1" applyFont="1" applyFill="1" applyBorder="1" applyAlignment="1" applyProtection="1">
      <alignment horizontal="right" vertical="top" wrapText="1"/>
    </xf>
    <xf numFmtId="4" fontId="5" fillId="0" borderId="3" xfId="0" applyNumberFormat="1" applyFont="1" applyFill="1" applyBorder="1" applyAlignment="1" applyProtection="1">
      <alignment horizontal="right" vertical="top" wrapText="1"/>
    </xf>
    <xf numFmtId="0" fontId="5" fillId="0" borderId="0" xfId="0" applyNumberFormat="1" applyFont="1" applyFill="1" applyBorder="1" applyAlignment="1" applyProtection="1">
      <alignment horizontal="center" vertical="top" wrapText="1"/>
    </xf>
    <xf numFmtId="0" fontId="5" fillId="0" borderId="0" xfId="0" applyNumberFormat="1" applyFont="1" applyFill="1" applyBorder="1" applyAlignment="1" applyProtection="1">
      <alignment horizontal="right" vertical="top" wrapText="1"/>
    </xf>
    <xf numFmtId="1" fontId="5" fillId="0" borderId="0" xfId="0" applyNumberFormat="1" applyFont="1" applyFill="1" applyBorder="1" applyAlignment="1" applyProtection="1">
      <alignment horizontal="center" vertical="top" wrapText="1"/>
    </xf>
    <xf numFmtId="49" fontId="5" fillId="0" borderId="0" xfId="0" applyNumberFormat="1" applyFont="1" applyFill="1" applyBorder="1" applyAlignment="1" applyProtection="1">
      <alignment horizontal="center" vertical="top" wrapText="1"/>
    </xf>
    <xf numFmtId="49" fontId="5" fillId="0" borderId="0" xfId="0" applyNumberFormat="1" applyFont="1" applyFill="1" applyBorder="1" applyAlignment="1" applyProtection="1">
      <alignment horizontal="left" vertical="top" wrapText="1"/>
    </xf>
    <xf numFmtId="49" fontId="5" fillId="0" borderId="0" xfId="0" applyNumberFormat="1" applyFont="1" applyFill="1" applyBorder="1" applyAlignment="1" applyProtection="1">
      <alignment horizontal="right" vertical="top" wrapText="1"/>
    </xf>
    <xf numFmtId="49" fontId="5" fillId="0" borderId="4" xfId="0" applyNumberFormat="1" applyFont="1" applyFill="1" applyBorder="1" applyAlignment="1" applyProtection="1">
      <alignment horizontal="right" vertical="top" wrapText="1"/>
    </xf>
    <xf numFmtId="0" fontId="8" fillId="0" borderId="0" xfId="0" applyNumberFormat="1" applyFont="1" applyFill="1" applyBorder="1" applyAlignment="1" applyProtection="1"/>
    <xf numFmtId="167" fontId="7" fillId="0" borderId="1" xfId="0" applyNumberFormat="1" applyFont="1" applyFill="1" applyBorder="1" applyAlignment="1" applyProtection="1">
      <alignment horizontal="center" vertical="top" wrapText="1"/>
    </xf>
    <xf numFmtId="49" fontId="7" fillId="0" borderId="7" xfId="0" applyNumberFormat="1" applyFont="1" applyFill="1" applyBorder="1" applyAlignment="1" applyProtection="1">
      <alignment horizontal="left" vertical="center" wrapText="1"/>
    </xf>
    <xf numFmtId="49" fontId="7" fillId="0" borderId="8" xfId="0" applyNumberFormat="1" applyFont="1" applyFill="1" applyBorder="1" applyAlignment="1" applyProtection="1">
      <alignment horizontal="left" vertical="center" wrapText="1"/>
    </xf>
    <xf numFmtId="49" fontId="7" fillId="0" borderId="9" xfId="0" applyNumberFormat="1" applyFont="1" applyFill="1" applyBorder="1" applyAlignment="1" applyProtection="1">
      <alignment horizontal="left" vertical="center" wrapText="1"/>
    </xf>
    <xf numFmtId="3" fontId="2" fillId="0" borderId="10" xfId="0" applyNumberFormat="1" applyFont="1" applyFill="1" applyBorder="1" applyAlignment="1" applyProtection="1">
      <alignment horizontal="center"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2" fillId="0" borderId="8" xfId="0" applyNumberFormat="1" applyFont="1" applyFill="1" applyBorder="1" applyAlignment="1" applyProtection="1">
      <alignment horizontal="center" vertical="center"/>
    </xf>
    <xf numFmtId="0" fontId="2" fillId="0" borderId="9" xfId="0" applyNumberFormat="1" applyFont="1" applyFill="1" applyBorder="1" applyAlignment="1" applyProtection="1">
      <alignment horizontal="center" vertical="center"/>
    </xf>
    <xf numFmtId="49" fontId="2" fillId="0" borderId="10" xfId="0" applyNumberFormat="1" applyFont="1" applyFill="1" applyBorder="1" applyAlignment="1" applyProtection="1">
      <alignment horizontal="center" vertical="center"/>
    </xf>
    <xf numFmtId="4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49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4" fontId="5" fillId="2" borderId="2" xfId="0" applyNumberFormat="1" applyFont="1" applyFill="1" applyBorder="1" applyAlignment="1" applyProtection="1">
      <alignment horizontal="left" vertical="center"/>
    </xf>
    <xf numFmtId="2" fontId="5" fillId="2" borderId="8" xfId="0" applyNumberFormat="1" applyFont="1" applyFill="1" applyBorder="1" applyAlignment="1" applyProtection="1">
      <alignment horizontal="right" vertical="center" wrapText="1"/>
    </xf>
    <xf numFmtId="0" fontId="9" fillId="2" borderId="8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left" vertical="top"/>
    </xf>
    <xf numFmtId="4" fontId="5" fillId="0" borderId="0" xfId="0" applyNumberFormat="1" applyFont="1" applyFill="1" applyBorder="1" applyAlignment="1" applyProtection="1">
      <alignment horizontal="left"/>
    </xf>
    <xf numFmtId="4" fontId="5" fillId="0" borderId="8" xfId="0" applyNumberFormat="1" applyFont="1" applyFill="1" applyBorder="1" applyAlignment="1" applyProtection="1">
      <alignment horizontal="right"/>
    </xf>
    <xf numFmtId="2" fontId="5" fillId="0" borderId="8" xfId="0" applyNumberFormat="1" applyFont="1" applyFill="1" applyBorder="1" applyAlignment="1" applyProtection="1">
      <alignment horizontal="right"/>
    </xf>
    <xf numFmtId="4" fontId="5" fillId="0" borderId="2" xfId="0" applyNumberFormat="1" applyFont="1" applyFill="1" applyBorder="1" applyAlignment="1" applyProtection="1">
      <alignment horizontal="right"/>
    </xf>
    <xf numFmtId="0" fontId="2" fillId="0" borderId="8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4" fontId="5" fillId="0" borderId="0" xfId="0" applyNumberFormat="1" applyFont="1" applyFill="1" applyBorder="1" applyAlignment="1" applyProtection="1">
      <alignment horizontal="left" vertical="top"/>
    </xf>
    <xf numFmtId="2" fontId="5" fillId="0" borderId="2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/>
    <xf numFmtId="49" fontId="2" fillId="0" borderId="0" xfId="0" applyNumberFormat="1" applyFont="1" applyFill="1" applyBorder="1" applyAlignment="1" applyProtection="1">
      <alignment horizontal="right"/>
    </xf>
    <xf numFmtId="2" fontId="5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/>
    <xf numFmtId="4" fontId="5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vertical="center" wrapText="1"/>
    </xf>
    <xf numFmtId="49" fontId="10" fillId="0" borderId="0" xfId="0" applyNumberFormat="1" applyFont="1" applyFill="1" applyBorder="1" applyAlignment="1" applyProtection="1">
      <alignment horizontal="left"/>
    </xf>
    <xf numFmtId="4" fontId="5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center"/>
    </xf>
    <xf numFmtId="0" fontId="5" fillId="0" borderId="1" xfId="0" applyNumberFormat="1" applyFont="1" applyFill="1" applyBorder="1" applyAlignment="1" applyProtection="1">
      <alignment horizontal="center"/>
    </xf>
    <xf numFmtId="0" fontId="5" fillId="0" borderId="1" xfId="0" applyNumberFormat="1" applyFont="1" applyFill="1" applyBorder="1" applyAlignment="1" applyProtection="1"/>
    <xf numFmtId="4" fontId="5" fillId="0" borderId="0" xfId="0" applyNumberFormat="1" applyFont="1" applyFill="1" applyBorder="1" applyAlignment="1" applyProtection="1">
      <alignment wrapText="1"/>
    </xf>
    <xf numFmtId="0" fontId="5" fillId="0" borderId="2" xfId="0" applyNumberFormat="1" applyFont="1" applyFill="1" applyBorder="1" applyAlignment="1" applyProtection="1">
      <alignment wrapText="1"/>
    </xf>
    <xf numFmtId="4" fontId="6" fillId="0" borderId="0" xfId="0" applyNumberFormat="1" applyFont="1" applyFill="1" applyBorder="1" applyAlignment="1" applyProtection="1"/>
    <xf numFmtId="49" fontId="6" fillId="0" borderId="0" xfId="0" applyNumberFormat="1" applyFont="1" applyFill="1" applyBorder="1" applyAlignment="1" applyProtection="1"/>
    <xf numFmtId="49" fontId="6" fillId="0" borderId="0" xfId="0" applyNumberFormat="1" applyFont="1" applyFill="1" applyBorder="1" applyAlignment="1" applyProtection="1">
      <alignment horizontal="center"/>
    </xf>
    <xf numFmtId="49" fontId="2" fillId="0" borderId="0" xfId="0" applyNumberFormat="1" applyFont="1" applyFill="1" applyBorder="1" applyAlignment="1" applyProtection="1">
      <alignment horizontal="right" vertical="top"/>
    </xf>
    <xf numFmtId="49" fontId="6" fillId="0" borderId="1" xfId="0" applyNumberFormat="1" applyFont="1" applyFill="1" applyBorder="1" applyAlignment="1" applyProtection="1">
      <alignment horizontal="center"/>
    </xf>
    <xf numFmtId="49" fontId="5" fillId="0" borderId="0" xfId="0" applyNumberFormat="1" applyFont="1" applyFill="1" applyBorder="1" applyAlignment="1" applyProtection="1">
      <alignment wrapText="1"/>
    </xf>
    <xf numFmtId="49" fontId="5" fillId="0" borderId="2" xfId="0" applyNumberFormat="1" applyFont="1" applyFill="1" applyBorder="1" applyAlignment="1" applyProtection="1">
      <alignment horizontal="left" wrapText="1"/>
    </xf>
    <xf numFmtId="49" fontId="2" fillId="0" borderId="2" xfId="0" applyNumberFormat="1" applyFont="1" applyFill="1" applyBorder="1" applyAlignment="1" applyProtection="1">
      <alignment horizontal="center"/>
    </xf>
    <xf numFmtId="49" fontId="6" fillId="0" borderId="1" xfId="0" applyNumberFormat="1" applyFont="1" applyFill="1" applyBorder="1" applyAlignment="1" applyProtection="1">
      <alignment horizontal="center" vertical="top"/>
    </xf>
    <xf numFmtId="49" fontId="5" fillId="0" borderId="2" xfId="0" applyNumberFormat="1" applyFont="1" applyFill="1" applyBorder="1" applyAlignment="1" applyProtection="1">
      <alignment horizontal="center" wrapText="1"/>
    </xf>
    <xf numFmtId="4" fontId="11" fillId="0" borderId="0" xfId="0" applyNumberFormat="1" applyFont="1" applyFill="1" applyBorder="1" applyAlignment="1" applyProtection="1">
      <alignment horizontal="center"/>
    </xf>
    <xf numFmtId="49" fontId="11" fillId="0" borderId="0" xfId="0" applyNumberFormat="1" applyFont="1" applyFill="1" applyBorder="1" applyAlignment="1" applyProtection="1">
      <alignment horizontal="center"/>
    </xf>
    <xf numFmtId="49" fontId="11" fillId="0" borderId="0" xfId="0" applyNumberFormat="1" applyFont="1" applyFill="1" applyBorder="1" applyAlignment="1" applyProtection="1">
      <alignment horizontal="center"/>
    </xf>
    <xf numFmtId="4" fontId="6" fillId="0" borderId="0" xfId="0" applyNumberFormat="1" applyFont="1" applyFill="1" applyBorder="1" applyAlignment="1" applyProtection="1">
      <alignment horizontal="center" vertical="top"/>
    </xf>
    <xf numFmtId="49" fontId="6" fillId="0" borderId="0" xfId="0" applyNumberFormat="1" applyFont="1" applyFill="1" applyBorder="1" applyAlignment="1" applyProtection="1">
      <alignment horizontal="center" vertical="top"/>
    </xf>
    <xf numFmtId="4" fontId="5" fillId="0" borderId="1" xfId="0" applyNumberFormat="1" applyFont="1" applyFill="1" applyBorder="1" applyAlignment="1" applyProtection="1">
      <alignment vertical="top"/>
    </xf>
    <xf numFmtId="49" fontId="5" fillId="0" borderId="1" xfId="0" applyNumberFormat="1" applyFont="1" applyFill="1" applyBorder="1" applyAlignment="1" applyProtection="1">
      <alignment vertical="top"/>
    </xf>
    <xf numFmtId="49" fontId="5" fillId="0" borderId="0" xfId="0" applyNumberFormat="1" applyFont="1" applyFill="1" applyBorder="1" applyAlignment="1" applyProtection="1">
      <alignment horizontal="left"/>
    </xf>
    <xf numFmtId="0" fontId="5" fillId="0" borderId="8" xfId="0" applyNumberFormat="1" applyFont="1" applyFill="1" applyBorder="1" applyAlignment="1" applyProtection="1">
      <alignment horizontal="left" wrapText="1"/>
    </xf>
    <xf numFmtId="0" fontId="3" fillId="0" borderId="0" xfId="0" applyNumberFormat="1" applyFont="1" applyFill="1" applyBorder="1" applyAlignment="1" applyProtection="1">
      <alignment wrapText="1"/>
    </xf>
    <xf numFmtId="49" fontId="3" fillId="0" borderId="0" xfId="0" applyNumberFormat="1" applyFont="1" applyFill="1" applyBorder="1" applyAlignment="1" applyProtection="1">
      <alignment vertical="top" wrapText="1"/>
    </xf>
    <xf numFmtId="0" fontId="5" fillId="0" borderId="0" xfId="0" applyNumberFormat="1" applyFont="1" applyFill="1" applyBorder="1" applyAlignment="1" applyProtection="1">
      <alignment horizontal="left" vertical="top" wrapText="1"/>
    </xf>
    <xf numFmtId="0" fontId="5" fillId="0" borderId="2" xfId="0" applyNumberFormat="1" applyFont="1" applyFill="1" applyBorder="1" applyAlignment="1" applyProtection="1">
      <alignment horizontal="left" wrapText="1"/>
    </xf>
    <xf numFmtId="4" fontId="5" fillId="0" borderId="0" xfId="0" applyNumberFormat="1" applyFont="1" applyFill="1" applyBorder="1" applyAlignment="1" applyProtection="1">
      <alignment horizontal="right"/>
    </xf>
    <xf numFmtId="49" fontId="5" fillId="2" borderId="0" xfId="0" applyNumberFormat="1" applyFont="1" applyFill="1" applyBorder="1" applyAlignment="1" applyProtection="1"/>
    <xf numFmtId="0" fontId="5" fillId="2" borderId="0" xfId="0" applyNumberFormat="1" applyFont="1" applyFill="1" applyBorder="1" applyAlignment="1" applyProtection="1"/>
    <xf numFmtId="0" fontId="4" fillId="2" borderId="0" xfId="0" applyNumberFormat="1" applyFont="1" applyFill="1" applyBorder="1" applyAlignment="1" applyProtection="1"/>
    <xf numFmtId="2" fontId="5" fillId="2" borderId="0" xfId="0" applyNumberFormat="1" applyFont="1" applyFill="1" applyBorder="1" applyAlignment="1" applyProtection="1">
      <alignment horizontal="right"/>
    </xf>
    <xf numFmtId="0" fontId="5" fillId="2" borderId="0" xfId="0" applyNumberFormat="1" applyFont="1" applyFill="1" applyBorder="1" applyAlignment="1" applyProtection="1">
      <alignment horizontal="left" vertical="top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167"/>
  <sheetViews>
    <sheetView tabSelected="1" topLeftCell="A19" zoomScaleNormal="100" workbookViewId="0">
      <selection activeCell="Y37" sqref="Y37"/>
    </sheetView>
  </sheetViews>
  <sheetFormatPr defaultColWidth="9.140625" defaultRowHeight="11.25" customHeight="1" x14ac:dyDescent="0.2"/>
  <cols>
    <col min="1" max="1" width="9.7109375" style="1" customWidth="1"/>
    <col min="2" max="2" width="20.7109375" style="1" customWidth="1"/>
    <col min="3" max="3" width="10.7109375" style="1" customWidth="1"/>
    <col min="4" max="4" width="12.85546875" style="1" customWidth="1"/>
    <col min="5" max="5" width="10.42578125" style="1" customWidth="1"/>
    <col min="6" max="6" width="11.7109375" style="1" customWidth="1"/>
    <col min="7" max="7" width="6.140625" style="1" customWidth="1"/>
    <col min="8" max="8" width="9.28515625" style="1" customWidth="1"/>
    <col min="9" max="9" width="10.7109375" style="1" customWidth="1"/>
    <col min="10" max="10" width="12.42578125" style="1" customWidth="1"/>
    <col min="11" max="11" width="13.28515625" style="1" customWidth="1"/>
    <col min="12" max="12" width="17" style="1" customWidth="1"/>
    <col min="13" max="13" width="11.5703125" style="1" customWidth="1"/>
    <col min="14" max="14" width="17" style="1" customWidth="1"/>
    <col min="15" max="15" width="12.85546875" style="1" customWidth="1"/>
    <col min="16" max="16" width="17" style="4" customWidth="1"/>
    <col min="17" max="17" width="75.28515625" style="3" hidden="1" customWidth="1"/>
    <col min="18" max="18" width="126.5703125" style="3" hidden="1" customWidth="1"/>
    <col min="19" max="26" width="9.140625" style="1"/>
    <col min="27" max="33" width="127.28515625" style="2" hidden="1" customWidth="1"/>
    <col min="34" max="36" width="203.42578125" style="2" hidden="1" customWidth="1"/>
    <col min="37" max="37" width="66.42578125" style="2" hidden="1" customWidth="1"/>
    <col min="38" max="38" width="45.7109375" style="2" hidden="1" customWidth="1"/>
    <col min="39" max="40" width="203.42578125" style="2" hidden="1" customWidth="1"/>
    <col min="41" max="44" width="51.85546875" style="2" hidden="1" customWidth="1"/>
    <col min="45" max="49" width="156" style="2" hidden="1" customWidth="1"/>
    <col min="50" max="50" width="84.28515625" style="2" hidden="1" customWidth="1"/>
    <col min="51" max="51" width="61.140625" style="2" hidden="1" customWidth="1"/>
    <col min="52" max="52" width="82" style="2" hidden="1" customWidth="1"/>
    <col min="53" max="53" width="61.140625" style="2" hidden="1" customWidth="1"/>
    <col min="54" max="54" width="82" style="2" hidden="1" customWidth="1"/>
    <col min="55" max="16384" width="9.140625" style="1"/>
  </cols>
  <sheetData>
    <row r="1" spans="1:35" s="5" customFormat="1" ht="15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139" t="s">
        <v>159</v>
      </c>
    </row>
    <row r="2" spans="1:35" s="5" customFormat="1" ht="11.25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P2" s="139" t="s">
        <v>158</v>
      </c>
    </row>
    <row r="3" spans="1:35" s="5" customFormat="1" ht="15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P3" s="139"/>
    </row>
    <row r="4" spans="1:35" s="5" customFormat="1" ht="12.75" customHeight="1" x14ac:dyDescent="0.25">
      <c r="A4" s="64" t="s">
        <v>157</v>
      </c>
      <c r="B4" s="64"/>
      <c r="C4" s="64"/>
      <c r="D4" s="64"/>
      <c r="E4" s="64"/>
      <c r="F4" s="64"/>
      <c r="G4" s="138" t="s">
        <v>156</v>
      </c>
      <c r="H4" s="138"/>
      <c r="I4" s="138"/>
      <c r="J4" s="138"/>
      <c r="K4" s="138"/>
      <c r="L4" s="138"/>
      <c r="M4" s="138"/>
      <c r="N4" s="138"/>
      <c r="O4" s="138"/>
      <c r="P4" s="138"/>
    </row>
    <row r="5" spans="1:35" s="5" customFormat="1" ht="22.5" customHeight="1" x14ac:dyDescent="0.25">
      <c r="A5" s="64" t="s">
        <v>155</v>
      </c>
      <c r="B5" s="64"/>
      <c r="C5" s="64"/>
      <c r="D5" s="64"/>
      <c r="E5" s="64"/>
      <c r="F5" s="64"/>
      <c r="G5" s="134" t="s">
        <v>154</v>
      </c>
      <c r="H5" s="134"/>
      <c r="I5" s="134"/>
      <c r="J5" s="134"/>
      <c r="K5" s="134"/>
      <c r="L5" s="134"/>
      <c r="M5" s="134"/>
      <c r="N5" s="134"/>
      <c r="O5" s="134"/>
      <c r="P5" s="134"/>
      <c r="AA5" s="18" t="s">
        <v>154</v>
      </c>
    </row>
    <row r="6" spans="1:35" s="5" customFormat="1" ht="45" customHeight="1" x14ac:dyDescent="0.25">
      <c r="A6" s="64" t="s">
        <v>153</v>
      </c>
      <c r="B6" s="64"/>
      <c r="C6" s="64"/>
      <c r="D6" s="64"/>
      <c r="E6" s="64"/>
      <c r="F6" s="64"/>
      <c r="G6" s="134" t="s">
        <v>152</v>
      </c>
      <c r="H6" s="134"/>
      <c r="I6" s="134"/>
      <c r="J6" s="134"/>
      <c r="K6" s="134"/>
      <c r="L6" s="134"/>
      <c r="M6" s="134"/>
      <c r="N6" s="134"/>
      <c r="O6" s="134"/>
      <c r="P6" s="134"/>
      <c r="AB6" s="18" t="s">
        <v>152</v>
      </c>
    </row>
    <row r="7" spans="1:35" s="5" customFormat="1" ht="67.5" customHeight="1" x14ac:dyDescent="0.25">
      <c r="A7" s="137" t="s">
        <v>151</v>
      </c>
      <c r="B7" s="137"/>
      <c r="C7" s="137"/>
      <c r="D7" s="137"/>
      <c r="E7" s="137"/>
      <c r="F7" s="137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6" t="s">
        <v>151</v>
      </c>
      <c r="R7" s="135"/>
      <c r="S7" s="18"/>
      <c r="T7" s="18"/>
      <c r="U7" s="18"/>
      <c r="V7" s="18"/>
      <c r="W7" s="18"/>
      <c r="X7" s="18"/>
      <c r="Y7" s="18"/>
      <c r="Z7" s="18"/>
      <c r="AC7" s="18" t="s">
        <v>4</v>
      </c>
    </row>
    <row r="8" spans="1:35" s="5" customFormat="1" ht="33.75" customHeight="1" x14ac:dyDescent="0.25">
      <c r="A8" s="64" t="s">
        <v>150</v>
      </c>
      <c r="B8" s="64"/>
      <c r="C8" s="64"/>
      <c r="D8" s="64"/>
      <c r="E8" s="64"/>
      <c r="F8" s="6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6" t="s">
        <v>150</v>
      </c>
      <c r="R8" s="135"/>
      <c r="S8" s="18"/>
      <c r="T8" s="18"/>
      <c r="U8" s="18"/>
      <c r="V8" s="18"/>
      <c r="W8" s="18"/>
      <c r="X8" s="18"/>
      <c r="Y8" s="18"/>
      <c r="Z8" s="18"/>
      <c r="AD8" s="18" t="s">
        <v>4</v>
      </c>
    </row>
    <row r="9" spans="1:35" s="5" customFormat="1" ht="11.25" customHeight="1" x14ac:dyDescent="0.25">
      <c r="A9" s="64" t="s">
        <v>149</v>
      </c>
      <c r="B9" s="64"/>
      <c r="C9" s="64"/>
      <c r="D9" s="64"/>
      <c r="E9" s="64"/>
      <c r="F9" s="64"/>
      <c r="G9" s="134"/>
      <c r="H9" s="134"/>
      <c r="I9" s="134"/>
      <c r="J9" s="134"/>
      <c r="K9" s="134"/>
      <c r="L9" s="134"/>
      <c r="M9" s="134"/>
      <c r="N9" s="134"/>
      <c r="O9" s="134"/>
      <c r="P9" s="134"/>
      <c r="AE9" s="18" t="s">
        <v>4</v>
      </c>
    </row>
    <row r="10" spans="1:35" s="5" customFormat="1" ht="11.25" customHeight="1" x14ac:dyDescent="0.25">
      <c r="A10" s="64" t="s">
        <v>148</v>
      </c>
      <c r="B10" s="64"/>
      <c r="C10" s="64"/>
      <c r="D10" s="64"/>
      <c r="E10" s="64"/>
      <c r="F10" s="64"/>
      <c r="G10" s="134" t="s">
        <v>147</v>
      </c>
      <c r="H10" s="134"/>
      <c r="I10" s="134"/>
      <c r="J10" s="134"/>
      <c r="K10" s="134"/>
      <c r="L10" s="134"/>
      <c r="M10" s="134"/>
      <c r="N10" s="134"/>
      <c r="O10" s="134"/>
      <c r="P10" s="134"/>
      <c r="R10" s="3" t="s">
        <v>147</v>
      </c>
      <c r="AF10" s="18" t="s">
        <v>147</v>
      </c>
    </row>
    <row r="11" spans="1:35" s="5" customFormat="1" ht="15" x14ac:dyDescent="0.25">
      <c r="A11" s="64" t="s">
        <v>146</v>
      </c>
      <c r="B11" s="64"/>
      <c r="C11" s="64"/>
      <c r="D11" s="64"/>
      <c r="E11" s="64"/>
      <c r="F11" s="6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AG11" s="18" t="s">
        <v>4</v>
      </c>
    </row>
    <row r="12" spans="1:35" s="5" customFormat="1" ht="6" customHeight="1" x14ac:dyDescent="0.25">
      <c r="A12" s="133"/>
      <c r="B12" s="22"/>
      <c r="C12" s="22"/>
      <c r="D12" s="22"/>
      <c r="E12" s="22"/>
      <c r="F12" s="16"/>
      <c r="G12" s="132"/>
      <c r="H12" s="132"/>
      <c r="I12" s="132"/>
      <c r="J12" s="132"/>
      <c r="K12" s="132"/>
      <c r="L12" s="132"/>
      <c r="M12" s="132"/>
      <c r="N12" s="132"/>
      <c r="O12" s="132"/>
      <c r="P12" s="131"/>
    </row>
    <row r="13" spans="1:35" s="5" customFormat="1" ht="15" x14ac:dyDescent="0.25">
      <c r="A13" s="125"/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AH13" s="18" t="s">
        <v>4</v>
      </c>
    </row>
    <row r="14" spans="1:35" s="5" customFormat="1" ht="15" customHeight="1" x14ac:dyDescent="0.25">
      <c r="A14" s="124" t="s">
        <v>145</v>
      </c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</row>
    <row r="15" spans="1:35" s="5" customFormat="1" ht="6" customHeight="1" x14ac:dyDescent="0.25">
      <c r="A15" s="130"/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29"/>
    </row>
    <row r="16" spans="1:35" s="5" customFormat="1" ht="15" x14ac:dyDescent="0.25">
      <c r="A16" s="125"/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AI16" s="18" t="s">
        <v>4</v>
      </c>
    </row>
    <row r="17" spans="1:38" s="5" customFormat="1" ht="15" x14ac:dyDescent="0.25">
      <c r="A17" s="124" t="s">
        <v>144</v>
      </c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</row>
    <row r="18" spans="1:38" s="5" customFormat="1" ht="17.25" customHeight="1" x14ac:dyDescent="0.25">
      <c r="A18" s="128" t="s">
        <v>143</v>
      </c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</row>
    <row r="19" spans="1:38" s="5" customFormat="1" ht="8.25" customHeight="1" x14ac:dyDescent="0.25">
      <c r="A19" s="127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6"/>
    </row>
    <row r="20" spans="1:38" s="5" customFormat="1" ht="15" x14ac:dyDescent="0.25">
      <c r="A20" s="125" t="s">
        <v>142</v>
      </c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AJ20" s="18" t="s">
        <v>142</v>
      </c>
    </row>
    <row r="21" spans="1:38" s="5" customFormat="1" ht="11.25" customHeight="1" x14ac:dyDescent="0.25">
      <c r="A21" s="124" t="s">
        <v>141</v>
      </c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</row>
    <row r="22" spans="1:38" s="5" customFormat="1" ht="12" customHeight="1" x14ac:dyDescent="0.25">
      <c r="A22" s="22" t="s">
        <v>140</v>
      </c>
      <c r="B22" s="123" t="s">
        <v>139</v>
      </c>
      <c r="C22" s="7" t="s">
        <v>138</v>
      </c>
      <c r="D22" s="7"/>
      <c r="E22" s="7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14"/>
    </row>
    <row r="23" spans="1:38" s="5" customFormat="1" ht="15" x14ac:dyDescent="0.25">
      <c r="A23" s="22" t="s">
        <v>137</v>
      </c>
      <c r="B23" s="122"/>
      <c r="C23" s="122"/>
      <c r="D23" s="122"/>
      <c r="E23" s="122"/>
      <c r="F23" s="122"/>
      <c r="G23" s="121"/>
      <c r="H23" s="121"/>
      <c r="I23" s="121"/>
      <c r="J23" s="121"/>
      <c r="K23" s="121"/>
      <c r="L23" s="121"/>
      <c r="M23" s="121"/>
      <c r="N23" s="121"/>
      <c r="O23" s="121"/>
      <c r="P23" s="114"/>
      <c r="AK23" s="18" t="s">
        <v>4</v>
      </c>
    </row>
    <row r="24" spans="1:38" s="5" customFormat="1" ht="10.5" customHeight="1" x14ac:dyDescent="0.25">
      <c r="A24" s="22"/>
      <c r="B24" s="120" t="s">
        <v>136</v>
      </c>
      <c r="C24" s="120"/>
      <c r="D24" s="120"/>
      <c r="E24" s="120"/>
      <c r="F24" s="120"/>
      <c r="G24" s="117"/>
      <c r="H24" s="117"/>
      <c r="I24" s="117"/>
      <c r="J24" s="117"/>
      <c r="K24" s="117"/>
      <c r="L24" s="117"/>
      <c r="M24" s="117"/>
      <c r="N24" s="117"/>
      <c r="O24" s="119"/>
      <c r="P24" s="116"/>
    </row>
    <row r="25" spans="1:38" s="5" customFormat="1" ht="9.75" customHeight="1" x14ac:dyDescent="0.25">
      <c r="A25" s="22"/>
      <c r="B25" s="22"/>
      <c r="C25" s="22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7"/>
      <c r="P25" s="116"/>
    </row>
    <row r="26" spans="1:38" s="5" customFormat="1" ht="15" x14ac:dyDescent="0.25">
      <c r="A26" s="109" t="s">
        <v>135</v>
      </c>
      <c r="B26" s="17"/>
      <c r="C26" s="115"/>
      <c r="D26" s="115"/>
      <c r="E26" s="115"/>
      <c r="F26" s="115"/>
      <c r="G26" s="18"/>
      <c r="H26" s="18"/>
      <c r="I26" s="18"/>
      <c r="J26" s="18"/>
      <c r="K26" s="18"/>
      <c r="L26" s="18"/>
      <c r="M26" s="18"/>
      <c r="N26" s="18"/>
      <c r="O26" s="18"/>
      <c r="P26" s="114"/>
      <c r="AL26" s="18" t="s">
        <v>4</v>
      </c>
    </row>
    <row r="27" spans="1:38" s="5" customFormat="1" ht="9.75" customHeight="1" x14ac:dyDescent="0.25">
      <c r="A27" s="22"/>
      <c r="B27" s="17"/>
      <c r="C27" s="113"/>
      <c r="D27" s="112"/>
      <c r="E27" s="112"/>
      <c r="F27" s="112"/>
      <c r="G27" s="111"/>
      <c r="H27" s="111"/>
      <c r="I27" s="111"/>
      <c r="J27" s="111"/>
      <c r="K27" s="111"/>
      <c r="L27" s="111"/>
      <c r="M27" s="111"/>
      <c r="N27" s="111"/>
      <c r="O27" s="111"/>
      <c r="P27" s="110"/>
    </row>
    <row r="28" spans="1:38" s="5" customFormat="1" ht="12" customHeight="1" x14ac:dyDescent="0.25">
      <c r="A28" s="109" t="s">
        <v>134</v>
      </c>
      <c r="B28" s="17"/>
      <c r="C28" s="103"/>
      <c r="D28" s="98">
        <f>3605.13/100*$O$34</f>
        <v>3605.1299999999997</v>
      </c>
      <c r="E28" s="94" t="s">
        <v>125</v>
      </c>
      <c r="G28" s="17"/>
      <c r="H28" s="17"/>
      <c r="I28" s="17"/>
      <c r="J28" s="17"/>
      <c r="K28" s="17"/>
      <c r="L28" s="17"/>
      <c r="M28" s="17"/>
      <c r="N28" s="108"/>
      <c r="O28" s="108"/>
      <c r="P28" s="107"/>
    </row>
    <row r="29" spans="1:38" s="5" customFormat="1" ht="12" customHeight="1" x14ac:dyDescent="0.25">
      <c r="A29" s="22"/>
      <c r="B29" s="106" t="s">
        <v>133</v>
      </c>
      <c r="C29" s="105"/>
      <c r="D29" s="104"/>
      <c r="E29" s="94"/>
      <c r="G29" s="17"/>
      <c r="P29" s="6"/>
    </row>
    <row r="30" spans="1:38" s="5" customFormat="1" ht="12" customHeight="1" x14ac:dyDescent="0.25">
      <c r="A30" s="22"/>
      <c r="B30" s="100" t="s">
        <v>132</v>
      </c>
      <c r="C30" s="103"/>
      <c r="D30" s="98">
        <f>3211.12/100*$O$34</f>
        <v>3211.12</v>
      </c>
      <c r="E30" s="94" t="s">
        <v>125</v>
      </c>
      <c r="I30" s="17"/>
      <c r="K30" s="17" t="s">
        <v>131</v>
      </c>
      <c r="L30" s="17"/>
      <c r="M30" s="17"/>
      <c r="N30" s="102"/>
      <c r="O30" s="98">
        <v>193.27</v>
      </c>
      <c r="P30" s="101" t="s">
        <v>125</v>
      </c>
    </row>
    <row r="31" spans="1:38" s="5" customFormat="1" ht="12" customHeight="1" x14ac:dyDescent="0.25">
      <c r="A31" s="22"/>
      <c r="B31" s="100" t="s">
        <v>130</v>
      </c>
      <c r="C31" s="99"/>
      <c r="D31" s="96">
        <f>394.01/100*$O$34</f>
        <v>394.01</v>
      </c>
      <c r="E31" s="94" t="s">
        <v>125</v>
      </c>
      <c r="I31" s="17"/>
      <c r="K31" s="17" t="s">
        <v>129</v>
      </c>
      <c r="L31" s="17"/>
      <c r="M31" s="17"/>
      <c r="N31" s="102"/>
      <c r="O31" s="98">
        <v>0</v>
      </c>
      <c r="P31" s="101" t="s">
        <v>125</v>
      </c>
    </row>
    <row r="32" spans="1:38" s="5" customFormat="1" ht="12" customHeight="1" x14ac:dyDescent="0.25">
      <c r="A32" s="22"/>
      <c r="B32" s="100" t="s">
        <v>128</v>
      </c>
      <c r="C32" s="99"/>
      <c r="D32" s="96">
        <v>0</v>
      </c>
      <c r="E32" s="94" t="s">
        <v>125</v>
      </c>
      <c r="I32" s="17"/>
      <c r="K32" s="17" t="s">
        <v>127</v>
      </c>
      <c r="L32" s="17"/>
      <c r="M32" s="17"/>
      <c r="N32" s="97"/>
      <c r="O32" s="96">
        <v>488.37</v>
      </c>
      <c r="P32" s="95" t="s">
        <v>123</v>
      </c>
    </row>
    <row r="33" spans="1:54" s="5" customFormat="1" ht="12" customHeight="1" x14ac:dyDescent="0.25">
      <c r="A33" s="22"/>
      <c r="B33" s="100" t="s">
        <v>126</v>
      </c>
      <c r="C33" s="99"/>
      <c r="D33" s="98">
        <v>0</v>
      </c>
      <c r="E33" s="94" t="s">
        <v>125</v>
      </c>
      <c r="I33" s="17"/>
      <c r="K33" s="17" t="s">
        <v>124</v>
      </c>
      <c r="L33" s="17"/>
      <c r="M33" s="17"/>
      <c r="N33" s="97"/>
      <c r="O33" s="96">
        <v>55.74</v>
      </c>
      <c r="P33" s="95" t="s">
        <v>123</v>
      </c>
    </row>
    <row r="34" spans="1:54" s="5" customFormat="1" ht="15" x14ac:dyDescent="0.25">
      <c r="A34" s="140"/>
      <c r="B34" s="141"/>
      <c r="C34" s="142"/>
      <c r="D34" s="143"/>
      <c r="E34" s="144"/>
      <c r="F34" s="142"/>
      <c r="G34" s="142"/>
      <c r="H34" s="141"/>
      <c r="I34" s="141"/>
      <c r="J34" s="141"/>
      <c r="K34" s="141"/>
      <c r="L34" s="141"/>
      <c r="M34" s="141"/>
      <c r="N34" s="93" t="s">
        <v>122</v>
      </c>
      <c r="O34" s="92">
        <v>100</v>
      </c>
      <c r="P34" s="91" t="s">
        <v>121</v>
      </c>
    </row>
    <row r="35" spans="1:54" s="5" customFormat="1" ht="11.25" customHeight="1" x14ac:dyDescent="0.25">
      <c r="A35" s="84" t="s">
        <v>120</v>
      </c>
      <c r="B35" s="80" t="s">
        <v>119</v>
      </c>
      <c r="C35" s="90" t="s">
        <v>118</v>
      </c>
      <c r="D35" s="89"/>
      <c r="E35" s="89"/>
      <c r="F35" s="89"/>
      <c r="G35" s="88"/>
      <c r="H35" s="80" t="s">
        <v>117</v>
      </c>
      <c r="I35" s="80" t="s">
        <v>116</v>
      </c>
      <c r="J35" s="80"/>
      <c r="K35" s="80"/>
      <c r="L35" s="90" t="s">
        <v>115</v>
      </c>
      <c r="M35" s="89"/>
      <c r="N35" s="89"/>
      <c r="O35" s="89"/>
      <c r="P35" s="88"/>
    </row>
    <row r="36" spans="1:54" s="5" customFormat="1" ht="11.25" customHeight="1" x14ac:dyDescent="0.25">
      <c r="A36" s="84"/>
      <c r="B36" s="80"/>
      <c r="C36" s="87"/>
      <c r="D36" s="86"/>
      <c r="E36" s="86"/>
      <c r="F36" s="86"/>
      <c r="G36" s="85"/>
      <c r="H36" s="80"/>
      <c r="I36" s="80"/>
      <c r="J36" s="80"/>
      <c r="K36" s="80"/>
      <c r="L36" s="83"/>
      <c r="M36" s="82"/>
      <c r="N36" s="82"/>
      <c r="O36" s="82"/>
      <c r="P36" s="81"/>
    </row>
    <row r="37" spans="1:54" s="5" customFormat="1" ht="54" customHeight="1" x14ac:dyDescent="0.25">
      <c r="A37" s="84"/>
      <c r="B37" s="80"/>
      <c r="C37" s="83"/>
      <c r="D37" s="82"/>
      <c r="E37" s="82"/>
      <c r="F37" s="82"/>
      <c r="G37" s="81"/>
      <c r="H37" s="80"/>
      <c r="I37" s="79" t="s">
        <v>114</v>
      </c>
      <c r="J37" s="79" t="s">
        <v>109</v>
      </c>
      <c r="K37" s="79" t="s">
        <v>113</v>
      </c>
      <c r="L37" s="79" t="s">
        <v>112</v>
      </c>
      <c r="M37" s="79" t="s">
        <v>111</v>
      </c>
      <c r="N37" s="79" t="s">
        <v>110</v>
      </c>
      <c r="O37" s="79" t="s">
        <v>109</v>
      </c>
      <c r="P37" s="78" t="s">
        <v>108</v>
      </c>
    </row>
    <row r="38" spans="1:54" s="5" customFormat="1" ht="13.5" customHeight="1" x14ac:dyDescent="0.25">
      <c r="A38" s="77">
        <v>1</v>
      </c>
      <c r="B38" s="73">
        <v>2</v>
      </c>
      <c r="C38" s="76">
        <v>3</v>
      </c>
      <c r="D38" s="75"/>
      <c r="E38" s="75"/>
      <c r="F38" s="75"/>
      <c r="G38" s="74"/>
      <c r="H38" s="73">
        <v>4</v>
      </c>
      <c r="I38" s="73">
        <v>5</v>
      </c>
      <c r="J38" s="73">
        <v>6</v>
      </c>
      <c r="K38" s="73">
        <v>7</v>
      </c>
      <c r="L38" s="73">
        <v>8</v>
      </c>
      <c r="M38" s="73">
        <v>9</v>
      </c>
      <c r="N38" s="73">
        <v>10</v>
      </c>
      <c r="O38" s="73">
        <v>11</v>
      </c>
      <c r="P38" s="72">
        <v>12</v>
      </c>
    </row>
    <row r="39" spans="1:54" s="17" customFormat="1" ht="15" x14ac:dyDescent="0.25">
      <c r="A39" s="71" t="s">
        <v>107</v>
      </c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69"/>
      <c r="Q39" s="5"/>
      <c r="R39" s="5"/>
      <c r="S39" s="5"/>
      <c r="T39" s="5"/>
      <c r="U39" s="5"/>
      <c r="V39" s="5"/>
      <c r="W39" s="5"/>
      <c r="X39" s="5"/>
      <c r="Y39" s="5"/>
      <c r="Z39" s="5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29" t="s">
        <v>107</v>
      </c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</row>
    <row r="40" spans="1:54" s="17" customFormat="1" ht="15" x14ac:dyDescent="0.25">
      <c r="A40" s="71" t="s">
        <v>106</v>
      </c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69"/>
      <c r="Q40" s="5"/>
      <c r="R40" s="5"/>
      <c r="S40" s="5"/>
      <c r="T40" s="5"/>
      <c r="U40" s="5"/>
      <c r="V40" s="5"/>
      <c r="W40" s="5"/>
      <c r="X40" s="5"/>
      <c r="Y40" s="5"/>
      <c r="Z40" s="5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29"/>
      <c r="AN40" s="29" t="s">
        <v>106</v>
      </c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</row>
    <row r="41" spans="1:54" s="17" customFormat="1" ht="23.25" x14ac:dyDescent="0.25">
      <c r="A41" s="57" t="s">
        <v>105</v>
      </c>
      <c r="B41" s="56" t="s">
        <v>104</v>
      </c>
      <c r="C41" s="55" t="s">
        <v>103</v>
      </c>
      <c r="D41" s="55"/>
      <c r="E41" s="55"/>
      <c r="F41" s="55"/>
      <c r="G41" s="55"/>
      <c r="H41" s="47" t="s">
        <v>54</v>
      </c>
      <c r="I41" s="45">
        <f>0.18/100*$O$34</f>
        <v>0.18</v>
      </c>
      <c r="J41" s="54">
        <v>1</v>
      </c>
      <c r="K41" s="52">
        <v>0.18</v>
      </c>
      <c r="L41" s="46"/>
      <c r="M41" s="45"/>
      <c r="N41" s="46"/>
      <c r="O41" s="45"/>
      <c r="P41" s="44"/>
      <c r="Q41" s="5"/>
      <c r="R41" s="5"/>
      <c r="S41" s="5"/>
      <c r="T41" s="5"/>
      <c r="U41" s="5"/>
      <c r="V41" s="5"/>
      <c r="W41" s="5"/>
      <c r="X41" s="5"/>
      <c r="Y41" s="5"/>
      <c r="Z41" s="5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29"/>
      <c r="AN41" s="29"/>
      <c r="AO41" s="29" t="s">
        <v>103</v>
      </c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</row>
    <row r="42" spans="1:54" s="17" customFormat="1" ht="15" x14ac:dyDescent="0.25">
      <c r="A42" s="34"/>
      <c r="B42" s="39"/>
      <c r="C42" s="48" t="s">
        <v>30</v>
      </c>
      <c r="D42" s="48"/>
      <c r="E42" s="48"/>
      <c r="F42" s="48"/>
      <c r="G42" s="48"/>
      <c r="H42" s="47"/>
      <c r="I42" s="45"/>
      <c r="J42" s="45"/>
      <c r="K42" s="45"/>
      <c r="L42" s="46"/>
      <c r="M42" s="45"/>
      <c r="N42" s="51"/>
      <c r="O42" s="45"/>
      <c r="P42" s="44">
        <f>7686.76/100*$O$34</f>
        <v>7686.7599999999993</v>
      </c>
      <c r="Q42" s="67"/>
      <c r="R42" s="67"/>
      <c r="S42" s="5"/>
      <c r="T42" s="5"/>
      <c r="U42" s="5"/>
      <c r="V42" s="5"/>
      <c r="W42" s="5"/>
      <c r="X42" s="5"/>
      <c r="Y42" s="5"/>
      <c r="Z42" s="5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29"/>
      <c r="AN42" s="29"/>
      <c r="AO42" s="29"/>
      <c r="AP42" s="29" t="s">
        <v>30</v>
      </c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</row>
    <row r="43" spans="1:54" s="17" customFormat="1" ht="15" x14ac:dyDescent="0.25">
      <c r="A43" s="66"/>
      <c r="B43" s="65"/>
      <c r="C43" s="64" t="s">
        <v>29</v>
      </c>
      <c r="D43" s="64"/>
      <c r="E43" s="64"/>
      <c r="F43" s="64"/>
      <c r="G43" s="64"/>
      <c r="H43" s="63"/>
      <c r="I43" s="60"/>
      <c r="J43" s="60"/>
      <c r="K43" s="60"/>
      <c r="L43" s="61"/>
      <c r="M43" s="60"/>
      <c r="N43" s="61"/>
      <c r="O43" s="60"/>
      <c r="P43" s="59">
        <f>7686.76/100*$O$34</f>
        <v>7686.7599999999993</v>
      </c>
      <c r="Q43" s="5"/>
      <c r="R43" s="5"/>
      <c r="S43" s="5"/>
      <c r="T43" s="5"/>
      <c r="U43" s="5"/>
      <c r="V43" s="5"/>
      <c r="W43" s="5"/>
      <c r="X43" s="5"/>
      <c r="Y43" s="5"/>
      <c r="Z43" s="5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29"/>
      <c r="AN43" s="29"/>
      <c r="AO43" s="29"/>
      <c r="AP43" s="29"/>
      <c r="AQ43" s="18" t="s">
        <v>29</v>
      </c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</row>
    <row r="44" spans="1:54" s="17" customFormat="1" ht="15" x14ac:dyDescent="0.25">
      <c r="A44" s="66"/>
      <c r="B44" s="65" t="s">
        <v>99</v>
      </c>
      <c r="C44" s="64" t="s">
        <v>98</v>
      </c>
      <c r="D44" s="64"/>
      <c r="E44" s="64"/>
      <c r="F44" s="64"/>
      <c r="G44" s="64"/>
      <c r="H44" s="63" t="s">
        <v>25</v>
      </c>
      <c r="I44" s="62">
        <v>89</v>
      </c>
      <c r="J44" s="60"/>
      <c r="K44" s="62">
        <v>89</v>
      </c>
      <c r="L44" s="61"/>
      <c r="M44" s="60"/>
      <c r="N44" s="61"/>
      <c r="O44" s="60"/>
      <c r="P44" s="59">
        <f>P43*K44%</f>
        <v>6841.2163999999993</v>
      </c>
      <c r="Q44" s="5"/>
      <c r="R44" s="5"/>
      <c r="S44" s="5"/>
      <c r="T44" s="5"/>
      <c r="U44" s="5"/>
      <c r="V44" s="5"/>
      <c r="W44" s="5"/>
      <c r="X44" s="5"/>
      <c r="Y44" s="5"/>
      <c r="Z44" s="5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29"/>
      <c r="AN44" s="29"/>
      <c r="AO44" s="29"/>
      <c r="AP44" s="29"/>
      <c r="AQ44" s="18" t="s">
        <v>98</v>
      </c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</row>
    <row r="45" spans="1:54" s="17" customFormat="1" ht="15" x14ac:dyDescent="0.25">
      <c r="A45" s="66"/>
      <c r="B45" s="65" t="s">
        <v>97</v>
      </c>
      <c r="C45" s="64" t="s">
        <v>96</v>
      </c>
      <c r="D45" s="64"/>
      <c r="E45" s="64"/>
      <c r="F45" s="64"/>
      <c r="G45" s="64"/>
      <c r="H45" s="63" t="s">
        <v>25</v>
      </c>
      <c r="I45" s="62">
        <v>40</v>
      </c>
      <c r="J45" s="60"/>
      <c r="K45" s="62">
        <v>40</v>
      </c>
      <c r="L45" s="61"/>
      <c r="M45" s="60"/>
      <c r="N45" s="61"/>
      <c r="O45" s="60"/>
      <c r="P45" s="59">
        <f>P43*K45%</f>
        <v>3074.7039999999997</v>
      </c>
      <c r="Q45" s="5"/>
      <c r="R45" s="5"/>
      <c r="S45" s="5"/>
      <c r="T45" s="5"/>
      <c r="U45" s="5"/>
      <c r="V45" s="5"/>
      <c r="W45" s="5"/>
      <c r="X45" s="5"/>
      <c r="Y45" s="5"/>
      <c r="Z45" s="5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29"/>
      <c r="AN45" s="29"/>
      <c r="AO45" s="29"/>
      <c r="AP45" s="29"/>
      <c r="AQ45" s="18" t="s">
        <v>96</v>
      </c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</row>
    <row r="46" spans="1:54" s="17" customFormat="1" ht="15" x14ac:dyDescent="0.25">
      <c r="A46" s="50"/>
      <c r="B46" s="49"/>
      <c r="C46" s="48" t="s">
        <v>19</v>
      </c>
      <c r="D46" s="48"/>
      <c r="E46" s="48"/>
      <c r="F46" s="48"/>
      <c r="G46" s="48"/>
      <c r="H46" s="47"/>
      <c r="I46" s="45"/>
      <c r="J46" s="45"/>
      <c r="K46" s="45"/>
      <c r="L46" s="46"/>
      <c r="M46" s="45"/>
      <c r="N46" s="51">
        <v>97792.67</v>
      </c>
      <c r="O46" s="45"/>
      <c r="P46" s="44">
        <f>P42+P44+P45</f>
        <v>17602.680399999997</v>
      </c>
      <c r="Q46" s="5"/>
      <c r="R46" s="5"/>
      <c r="S46" s="5"/>
      <c r="T46" s="5"/>
      <c r="U46" s="5"/>
      <c r="V46" s="5"/>
      <c r="W46" s="5"/>
      <c r="X46" s="5"/>
      <c r="Y46" s="5"/>
      <c r="Z46" s="5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29"/>
      <c r="AN46" s="29"/>
      <c r="AO46" s="29"/>
      <c r="AP46" s="29"/>
      <c r="AQ46" s="18"/>
      <c r="AR46" s="29" t="s">
        <v>19</v>
      </c>
      <c r="AS46" s="18"/>
      <c r="AT46" s="18"/>
      <c r="AU46" s="18"/>
      <c r="AV46" s="18"/>
      <c r="AW46" s="18"/>
      <c r="AX46" s="18"/>
      <c r="AY46" s="18"/>
      <c r="AZ46" s="18"/>
      <c r="BA46" s="18"/>
      <c r="BB46" s="18"/>
    </row>
    <row r="47" spans="1:54" s="17" customFormat="1" ht="34.5" x14ac:dyDescent="0.25">
      <c r="A47" s="57" t="s">
        <v>102</v>
      </c>
      <c r="B47" s="56" t="s">
        <v>101</v>
      </c>
      <c r="C47" s="55" t="s">
        <v>100</v>
      </c>
      <c r="D47" s="55"/>
      <c r="E47" s="55"/>
      <c r="F47" s="55"/>
      <c r="G47" s="55"/>
      <c r="H47" s="47" t="s">
        <v>54</v>
      </c>
      <c r="I47" s="45">
        <f>0.18/100*$O$34</f>
        <v>0.18</v>
      </c>
      <c r="J47" s="54">
        <v>1</v>
      </c>
      <c r="K47" s="52">
        <v>0.18</v>
      </c>
      <c r="L47" s="46"/>
      <c r="M47" s="45"/>
      <c r="N47" s="46"/>
      <c r="O47" s="45"/>
      <c r="P47" s="44"/>
      <c r="Q47" s="5"/>
      <c r="R47" s="5"/>
      <c r="S47" s="5"/>
      <c r="T47" s="5"/>
      <c r="U47" s="5"/>
      <c r="V47" s="5"/>
      <c r="W47" s="5"/>
      <c r="X47" s="5"/>
      <c r="Y47" s="5"/>
      <c r="Z47" s="5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29"/>
      <c r="AN47" s="29"/>
      <c r="AO47" s="29" t="s">
        <v>100</v>
      </c>
      <c r="AP47" s="29"/>
      <c r="AQ47" s="18"/>
      <c r="AR47" s="29"/>
      <c r="AS47" s="18"/>
      <c r="AT47" s="18"/>
      <c r="AU47" s="18"/>
      <c r="AV47" s="18"/>
      <c r="AW47" s="18"/>
      <c r="AX47" s="18"/>
      <c r="AY47" s="18"/>
      <c r="AZ47" s="18"/>
      <c r="BA47" s="18"/>
      <c r="BB47" s="18"/>
    </row>
    <row r="48" spans="1:54" s="17" customFormat="1" ht="15" x14ac:dyDescent="0.25">
      <c r="A48" s="34"/>
      <c r="B48" s="39"/>
      <c r="C48" s="48" t="s">
        <v>30</v>
      </c>
      <c r="D48" s="48"/>
      <c r="E48" s="48"/>
      <c r="F48" s="48"/>
      <c r="G48" s="48"/>
      <c r="H48" s="47"/>
      <c r="I48" s="45"/>
      <c r="J48" s="45"/>
      <c r="K48" s="45"/>
      <c r="L48" s="46"/>
      <c r="M48" s="45"/>
      <c r="N48" s="51"/>
      <c r="O48" s="45"/>
      <c r="P48" s="44">
        <f>5527.07/100*$O$34</f>
        <v>5527.07</v>
      </c>
      <c r="Q48" s="67"/>
      <c r="R48" s="67"/>
      <c r="S48" s="5"/>
      <c r="T48" s="5"/>
      <c r="U48" s="5"/>
      <c r="V48" s="5"/>
      <c r="W48" s="5"/>
      <c r="X48" s="5"/>
      <c r="Y48" s="5"/>
      <c r="Z48" s="5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29"/>
      <c r="AN48" s="29"/>
      <c r="AO48" s="29"/>
      <c r="AP48" s="29" t="s">
        <v>30</v>
      </c>
      <c r="AQ48" s="18"/>
      <c r="AR48" s="29"/>
      <c r="AS48" s="18"/>
      <c r="AT48" s="18"/>
      <c r="AU48" s="18"/>
      <c r="AV48" s="18"/>
      <c r="AW48" s="18"/>
      <c r="AX48" s="18"/>
      <c r="AY48" s="18"/>
      <c r="AZ48" s="18"/>
      <c r="BA48" s="18"/>
      <c r="BB48" s="18"/>
    </row>
    <row r="49" spans="1:54" s="17" customFormat="1" ht="15" x14ac:dyDescent="0.25">
      <c r="A49" s="66"/>
      <c r="B49" s="65"/>
      <c r="C49" s="64" t="s">
        <v>29</v>
      </c>
      <c r="D49" s="64"/>
      <c r="E49" s="64"/>
      <c r="F49" s="64"/>
      <c r="G49" s="64"/>
      <c r="H49" s="63"/>
      <c r="I49" s="60"/>
      <c r="J49" s="60"/>
      <c r="K49" s="60"/>
      <c r="L49" s="61"/>
      <c r="M49" s="60"/>
      <c r="N49" s="61"/>
      <c r="O49" s="60"/>
      <c r="P49" s="59">
        <f>5527.07/100*$O$34</f>
        <v>5527.07</v>
      </c>
      <c r="Q49" s="5"/>
      <c r="R49" s="5"/>
      <c r="S49" s="5"/>
      <c r="T49" s="5"/>
      <c r="U49" s="5"/>
      <c r="V49" s="5"/>
      <c r="W49" s="5"/>
      <c r="X49" s="5"/>
      <c r="Y49" s="5"/>
      <c r="Z49" s="5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29"/>
      <c r="AN49" s="29"/>
      <c r="AO49" s="29"/>
      <c r="AP49" s="29"/>
      <c r="AQ49" s="18" t="s">
        <v>29</v>
      </c>
      <c r="AR49" s="29"/>
      <c r="AS49" s="18"/>
      <c r="AT49" s="18"/>
      <c r="AU49" s="18"/>
      <c r="AV49" s="18"/>
      <c r="AW49" s="18"/>
      <c r="AX49" s="18"/>
      <c r="AY49" s="18"/>
      <c r="AZ49" s="18"/>
      <c r="BA49" s="18"/>
      <c r="BB49" s="18"/>
    </row>
    <row r="50" spans="1:54" s="17" customFormat="1" ht="15" x14ac:dyDescent="0.25">
      <c r="A50" s="66"/>
      <c r="B50" s="65" t="s">
        <v>99</v>
      </c>
      <c r="C50" s="64" t="s">
        <v>98</v>
      </c>
      <c r="D50" s="64"/>
      <c r="E50" s="64"/>
      <c r="F50" s="64"/>
      <c r="G50" s="64"/>
      <c r="H50" s="63" t="s">
        <v>25</v>
      </c>
      <c r="I50" s="62">
        <v>89</v>
      </c>
      <c r="J50" s="60"/>
      <c r="K50" s="62">
        <v>89</v>
      </c>
      <c r="L50" s="61"/>
      <c r="M50" s="60"/>
      <c r="N50" s="61"/>
      <c r="O50" s="60"/>
      <c r="P50" s="59">
        <f>P49*K50%</f>
        <v>4919.0923000000003</v>
      </c>
      <c r="Q50" s="5"/>
      <c r="R50" s="5"/>
      <c r="S50" s="5"/>
      <c r="T50" s="5"/>
      <c r="U50" s="5"/>
      <c r="V50" s="5"/>
      <c r="W50" s="5"/>
      <c r="X50" s="5"/>
      <c r="Y50" s="5"/>
      <c r="Z50" s="5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29"/>
      <c r="AN50" s="29"/>
      <c r="AO50" s="29"/>
      <c r="AP50" s="29"/>
      <c r="AQ50" s="18" t="s">
        <v>98</v>
      </c>
      <c r="AR50" s="29"/>
      <c r="AS50" s="18"/>
      <c r="AT50" s="18"/>
      <c r="AU50" s="18"/>
      <c r="AV50" s="18"/>
      <c r="AW50" s="18"/>
      <c r="AX50" s="18"/>
      <c r="AY50" s="18"/>
      <c r="AZ50" s="18"/>
      <c r="BA50" s="18"/>
      <c r="BB50" s="18"/>
    </row>
    <row r="51" spans="1:54" s="17" customFormat="1" ht="15" x14ac:dyDescent="0.25">
      <c r="A51" s="66"/>
      <c r="B51" s="65" t="s">
        <v>97</v>
      </c>
      <c r="C51" s="64" t="s">
        <v>96</v>
      </c>
      <c r="D51" s="64"/>
      <c r="E51" s="64"/>
      <c r="F51" s="64"/>
      <c r="G51" s="64"/>
      <c r="H51" s="63" t="s">
        <v>25</v>
      </c>
      <c r="I51" s="62">
        <v>40</v>
      </c>
      <c r="J51" s="60"/>
      <c r="K51" s="62">
        <v>40</v>
      </c>
      <c r="L51" s="61"/>
      <c r="M51" s="60"/>
      <c r="N51" s="61"/>
      <c r="O51" s="60"/>
      <c r="P51" s="59">
        <f>P49*K51%</f>
        <v>2210.828</v>
      </c>
      <c r="Q51" s="5"/>
      <c r="R51" s="5"/>
      <c r="S51" s="5"/>
      <c r="T51" s="5"/>
      <c r="U51" s="5"/>
      <c r="V51" s="5"/>
      <c r="W51" s="5"/>
      <c r="X51" s="5"/>
      <c r="Y51" s="5"/>
      <c r="Z51" s="5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29"/>
      <c r="AN51" s="29"/>
      <c r="AO51" s="29"/>
      <c r="AP51" s="29"/>
      <c r="AQ51" s="18" t="s">
        <v>96</v>
      </c>
      <c r="AR51" s="29"/>
      <c r="AS51" s="18"/>
      <c r="AT51" s="18"/>
      <c r="AU51" s="18"/>
      <c r="AV51" s="18"/>
      <c r="AW51" s="18"/>
      <c r="AX51" s="18"/>
      <c r="AY51" s="18"/>
      <c r="AZ51" s="18"/>
      <c r="BA51" s="18"/>
      <c r="BB51" s="18"/>
    </row>
    <row r="52" spans="1:54" s="17" customFormat="1" ht="15" x14ac:dyDescent="0.25">
      <c r="A52" s="50"/>
      <c r="B52" s="49"/>
      <c r="C52" s="48" t="s">
        <v>19</v>
      </c>
      <c r="D52" s="48"/>
      <c r="E52" s="48"/>
      <c r="F52" s="48"/>
      <c r="G52" s="48"/>
      <c r="H52" s="47"/>
      <c r="I52" s="45"/>
      <c r="J52" s="45"/>
      <c r="K52" s="45"/>
      <c r="L52" s="46"/>
      <c r="M52" s="45"/>
      <c r="N52" s="51">
        <v>70316.61</v>
      </c>
      <c r="O52" s="45"/>
      <c r="P52" s="44">
        <f>P48+P50+P51</f>
        <v>12656.990299999999</v>
      </c>
      <c r="Q52" s="5"/>
      <c r="R52" s="5"/>
      <c r="S52" s="5"/>
      <c r="T52" s="5"/>
      <c r="U52" s="5"/>
      <c r="V52" s="5"/>
      <c r="W52" s="5"/>
      <c r="X52" s="5"/>
      <c r="Y52" s="5"/>
      <c r="Z52" s="5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29"/>
      <c r="AN52" s="29"/>
      <c r="AO52" s="29"/>
      <c r="AP52" s="29"/>
      <c r="AQ52" s="18"/>
      <c r="AR52" s="29" t="s">
        <v>19</v>
      </c>
      <c r="AS52" s="18"/>
      <c r="AT52" s="18"/>
      <c r="AU52" s="18"/>
      <c r="AV52" s="18"/>
      <c r="AW52" s="18"/>
      <c r="AX52" s="18"/>
      <c r="AY52" s="18"/>
      <c r="AZ52" s="18"/>
      <c r="BA52" s="18"/>
      <c r="BB52" s="18"/>
    </row>
    <row r="53" spans="1:54" s="17" customFormat="1" ht="15" x14ac:dyDescent="0.25">
      <c r="A53" s="71" t="s">
        <v>95</v>
      </c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69"/>
      <c r="Q53" s="5"/>
      <c r="R53" s="5"/>
      <c r="S53" s="5"/>
      <c r="T53" s="5"/>
      <c r="U53" s="5"/>
      <c r="V53" s="5"/>
      <c r="W53" s="5"/>
      <c r="X53" s="5"/>
      <c r="Y53" s="5"/>
      <c r="Z53" s="5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29"/>
      <c r="AN53" s="29" t="s">
        <v>95</v>
      </c>
      <c r="AO53" s="29"/>
      <c r="AP53" s="29"/>
      <c r="AQ53" s="18"/>
      <c r="AR53" s="29"/>
      <c r="AS53" s="18"/>
      <c r="AT53" s="18"/>
      <c r="AU53" s="18"/>
      <c r="AV53" s="18"/>
      <c r="AW53" s="18"/>
      <c r="AX53" s="18"/>
      <c r="AY53" s="18"/>
      <c r="AZ53" s="18"/>
      <c r="BA53" s="18"/>
      <c r="BB53" s="18"/>
    </row>
    <row r="54" spans="1:54" s="17" customFormat="1" ht="23.25" x14ac:dyDescent="0.25">
      <c r="A54" s="57" t="s">
        <v>94</v>
      </c>
      <c r="B54" s="56" t="s">
        <v>93</v>
      </c>
      <c r="C54" s="55" t="s">
        <v>92</v>
      </c>
      <c r="D54" s="55"/>
      <c r="E54" s="55"/>
      <c r="F54" s="55"/>
      <c r="G54" s="55"/>
      <c r="H54" s="47" t="s">
        <v>66</v>
      </c>
      <c r="I54" s="45">
        <f>1.08/100*$O$34</f>
        <v>1.08</v>
      </c>
      <c r="J54" s="54">
        <v>1</v>
      </c>
      <c r="K54" s="52">
        <v>1.08</v>
      </c>
      <c r="L54" s="46"/>
      <c r="M54" s="45"/>
      <c r="N54" s="46"/>
      <c r="O54" s="45"/>
      <c r="P54" s="44"/>
      <c r="Q54" s="5"/>
      <c r="R54" s="5"/>
      <c r="S54" s="5"/>
      <c r="T54" s="5"/>
      <c r="U54" s="5"/>
      <c r="V54" s="5"/>
      <c r="W54" s="5"/>
      <c r="X54" s="5"/>
      <c r="Y54" s="5"/>
      <c r="Z54" s="5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29"/>
      <c r="AN54" s="29"/>
      <c r="AO54" s="29" t="s">
        <v>92</v>
      </c>
      <c r="AP54" s="29"/>
      <c r="AQ54" s="18"/>
      <c r="AR54" s="29"/>
      <c r="AS54" s="18"/>
      <c r="AT54" s="18"/>
      <c r="AU54" s="18"/>
      <c r="AV54" s="18"/>
      <c r="AW54" s="18"/>
      <c r="AX54" s="18"/>
      <c r="AY54" s="18"/>
      <c r="AZ54" s="18"/>
      <c r="BA54" s="18"/>
      <c r="BB54" s="18"/>
    </row>
    <row r="55" spans="1:54" s="17" customFormat="1" ht="15" x14ac:dyDescent="0.25">
      <c r="A55" s="34"/>
      <c r="B55" s="39"/>
      <c r="C55" s="48" t="s">
        <v>30</v>
      </c>
      <c r="D55" s="48"/>
      <c r="E55" s="48"/>
      <c r="F55" s="48"/>
      <c r="G55" s="48"/>
      <c r="H55" s="47"/>
      <c r="I55" s="45"/>
      <c r="J55" s="45"/>
      <c r="K55" s="45"/>
      <c r="L55" s="46"/>
      <c r="M55" s="45"/>
      <c r="N55" s="51"/>
      <c r="O55" s="45"/>
      <c r="P55" s="44">
        <f>20059.49/100*$O$34</f>
        <v>20059.490000000002</v>
      </c>
      <c r="Q55" s="67"/>
      <c r="R55" s="67"/>
      <c r="S55" s="5"/>
      <c r="T55" s="5"/>
      <c r="U55" s="5"/>
      <c r="V55" s="5"/>
      <c r="W55" s="5"/>
      <c r="X55" s="5"/>
      <c r="Y55" s="5"/>
      <c r="Z55" s="5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29"/>
      <c r="AN55" s="29"/>
      <c r="AO55" s="29"/>
      <c r="AP55" s="29" t="s">
        <v>30</v>
      </c>
      <c r="AQ55" s="18"/>
      <c r="AR55" s="29"/>
      <c r="AS55" s="18"/>
      <c r="AT55" s="18"/>
      <c r="AU55" s="18"/>
      <c r="AV55" s="18"/>
      <c r="AW55" s="18"/>
      <c r="AX55" s="18"/>
      <c r="AY55" s="18"/>
      <c r="AZ55" s="18"/>
      <c r="BA55" s="18"/>
      <c r="BB55" s="18"/>
    </row>
    <row r="56" spans="1:54" s="17" customFormat="1" ht="15" x14ac:dyDescent="0.25">
      <c r="A56" s="66"/>
      <c r="B56" s="65"/>
      <c r="C56" s="64" t="s">
        <v>29</v>
      </c>
      <c r="D56" s="64"/>
      <c r="E56" s="64"/>
      <c r="F56" s="64"/>
      <c r="G56" s="64"/>
      <c r="H56" s="63"/>
      <c r="I56" s="60"/>
      <c r="J56" s="60"/>
      <c r="K56" s="60"/>
      <c r="L56" s="61"/>
      <c r="M56" s="60"/>
      <c r="N56" s="61"/>
      <c r="O56" s="60"/>
      <c r="P56" s="59">
        <f>2083.24/100*$O$34</f>
        <v>2083.2399999999998</v>
      </c>
      <c r="Q56" s="5"/>
      <c r="R56" s="5"/>
      <c r="S56" s="5"/>
      <c r="T56" s="5"/>
      <c r="U56" s="5"/>
      <c r="V56" s="5"/>
      <c r="W56" s="5"/>
      <c r="X56" s="5"/>
      <c r="Y56" s="5"/>
      <c r="Z56" s="5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29"/>
      <c r="AN56" s="29"/>
      <c r="AO56" s="29"/>
      <c r="AP56" s="29"/>
      <c r="AQ56" s="18" t="s">
        <v>29</v>
      </c>
      <c r="AR56" s="29"/>
      <c r="AS56" s="18"/>
      <c r="AT56" s="18"/>
      <c r="AU56" s="18"/>
      <c r="AV56" s="18"/>
      <c r="AW56" s="18"/>
      <c r="AX56" s="18"/>
      <c r="AY56" s="18"/>
      <c r="AZ56" s="18"/>
      <c r="BA56" s="18"/>
      <c r="BB56" s="18"/>
    </row>
    <row r="57" spans="1:54" s="17" customFormat="1" ht="23.25" x14ac:dyDescent="0.25">
      <c r="A57" s="66"/>
      <c r="B57" s="65" t="s">
        <v>88</v>
      </c>
      <c r="C57" s="64" t="s">
        <v>87</v>
      </c>
      <c r="D57" s="64"/>
      <c r="E57" s="64"/>
      <c r="F57" s="64"/>
      <c r="G57" s="64"/>
      <c r="H57" s="63" t="s">
        <v>25</v>
      </c>
      <c r="I57" s="62">
        <v>92</v>
      </c>
      <c r="J57" s="60"/>
      <c r="K57" s="62">
        <v>92</v>
      </c>
      <c r="L57" s="61"/>
      <c r="M57" s="60"/>
      <c r="N57" s="61"/>
      <c r="O57" s="60"/>
      <c r="P57" s="59">
        <f>P56*K57%</f>
        <v>1916.5808</v>
      </c>
      <c r="Q57" s="5"/>
      <c r="R57" s="5"/>
      <c r="S57" s="5"/>
      <c r="T57" s="5"/>
      <c r="U57" s="5"/>
      <c r="V57" s="5"/>
      <c r="W57" s="5"/>
      <c r="X57" s="5"/>
      <c r="Y57" s="5"/>
      <c r="Z57" s="5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29"/>
      <c r="AN57" s="29"/>
      <c r="AO57" s="29"/>
      <c r="AP57" s="29"/>
      <c r="AQ57" s="18" t="s">
        <v>87</v>
      </c>
      <c r="AR57" s="29"/>
      <c r="AS57" s="18"/>
      <c r="AT57" s="18"/>
      <c r="AU57" s="18"/>
      <c r="AV57" s="18"/>
      <c r="AW57" s="18"/>
      <c r="AX57" s="18"/>
      <c r="AY57" s="18"/>
      <c r="AZ57" s="18"/>
      <c r="BA57" s="18"/>
      <c r="BB57" s="18"/>
    </row>
    <row r="58" spans="1:54" s="17" customFormat="1" ht="23.25" x14ac:dyDescent="0.25">
      <c r="A58" s="66"/>
      <c r="B58" s="65" t="s">
        <v>86</v>
      </c>
      <c r="C58" s="64" t="s">
        <v>85</v>
      </c>
      <c r="D58" s="64"/>
      <c r="E58" s="64"/>
      <c r="F58" s="64"/>
      <c r="G58" s="64"/>
      <c r="H58" s="63" t="s">
        <v>25</v>
      </c>
      <c r="I58" s="62">
        <v>46</v>
      </c>
      <c r="J58" s="60"/>
      <c r="K58" s="62">
        <v>46</v>
      </c>
      <c r="L58" s="61"/>
      <c r="M58" s="60"/>
      <c r="N58" s="61"/>
      <c r="O58" s="60"/>
      <c r="P58" s="59">
        <f>P56*K58%</f>
        <v>958.29039999999998</v>
      </c>
      <c r="Q58" s="5"/>
      <c r="R58" s="5"/>
      <c r="S58" s="5"/>
      <c r="T58" s="5"/>
      <c r="U58" s="5"/>
      <c r="V58" s="5"/>
      <c r="W58" s="5"/>
      <c r="X58" s="5"/>
      <c r="Y58" s="5"/>
      <c r="Z58" s="5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29"/>
      <c r="AN58" s="29"/>
      <c r="AO58" s="29"/>
      <c r="AP58" s="29"/>
      <c r="AQ58" s="18" t="s">
        <v>85</v>
      </c>
      <c r="AR58" s="29"/>
      <c r="AS58" s="18"/>
      <c r="AT58" s="18"/>
      <c r="AU58" s="18"/>
      <c r="AV58" s="18"/>
      <c r="AW58" s="18"/>
      <c r="AX58" s="18"/>
      <c r="AY58" s="18"/>
      <c r="AZ58" s="18"/>
      <c r="BA58" s="18"/>
      <c r="BB58" s="18"/>
    </row>
    <row r="59" spans="1:54" s="17" customFormat="1" ht="15" x14ac:dyDescent="0.25">
      <c r="A59" s="50"/>
      <c r="B59" s="49"/>
      <c r="C59" s="48" t="s">
        <v>19</v>
      </c>
      <c r="D59" s="48"/>
      <c r="E59" s="48"/>
      <c r="F59" s="48"/>
      <c r="G59" s="48"/>
      <c r="H59" s="47"/>
      <c r="I59" s="45"/>
      <c r="J59" s="45"/>
      <c r="K59" s="45"/>
      <c r="L59" s="46"/>
      <c r="M59" s="45"/>
      <c r="N59" s="51">
        <v>21235.52</v>
      </c>
      <c r="O59" s="45"/>
      <c r="P59" s="44">
        <f>P55+P57+P58</f>
        <v>22934.361200000003</v>
      </c>
      <c r="Q59" s="5"/>
      <c r="R59" s="5"/>
      <c r="S59" s="5"/>
      <c r="T59" s="5"/>
      <c r="U59" s="5"/>
      <c r="V59" s="5"/>
      <c r="W59" s="5"/>
      <c r="X59" s="5"/>
      <c r="Y59" s="5"/>
      <c r="Z59" s="5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29"/>
      <c r="AN59" s="29"/>
      <c r="AO59" s="29"/>
      <c r="AP59" s="29"/>
      <c r="AQ59" s="18"/>
      <c r="AR59" s="29" t="s">
        <v>19</v>
      </c>
      <c r="AS59" s="18"/>
      <c r="AT59" s="18"/>
      <c r="AU59" s="18"/>
      <c r="AV59" s="18"/>
      <c r="AW59" s="18"/>
      <c r="AX59" s="18"/>
      <c r="AY59" s="18"/>
      <c r="AZ59" s="18"/>
      <c r="BA59" s="18"/>
      <c r="BB59" s="18"/>
    </row>
    <row r="60" spans="1:54" s="17" customFormat="1" ht="23.25" x14ac:dyDescent="0.25">
      <c r="A60" s="57" t="s">
        <v>91</v>
      </c>
      <c r="B60" s="56" t="s">
        <v>90</v>
      </c>
      <c r="C60" s="55" t="s">
        <v>89</v>
      </c>
      <c r="D60" s="55"/>
      <c r="E60" s="55"/>
      <c r="F60" s="55"/>
      <c r="G60" s="55"/>
      <c r="H60" s="47" t="s">
        <v>54</v>
      </c>
      <c r="I60" s="45">
        <f>3/100*$O$34</f>
        <v>3</v>
      </c>
      <c r="J60" s="54">
        <v>1</v>
      </c>
      <c r="K60" s="54">
        <v>3</v>
      </c>
      <c r="L60" s="46"/>
      <c r="M60" s="45"/>
      <c r="N60" s="46"/>
      <c r="O60" s="45"/>
      <c r="P60" s="44"/>
      <c r="Q60" s="5"/>
      <c r="R60" s="5"/>
      <c r="S60" s="5"/>
      <c r="T60" s="5"/>
      <c r="U60" s="5"/>
      <c r="V60" s="5"/>
      <c r="W60" s="5"/>
      <c r="X60" s="5"/>
      <c r="Y60" s="5"/>
      <c r="Z60" s="5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29"/>
      <c r="AN60" s="29"/>
      <c r="AO60" s="29" t="s">
        <v>89</v>
      </c>
      <c r="AP60" s="29"/>
      <c r="AQ60" s="18"/>
      <c r="AR60" s="29"/>
      <c r="AS60" s="18"/>
      <c r="AT60" s="18"/>
      <c r="AU60" s="18"/>
      <c r="AV60" s="18"/>
      <c r="AW60" s="18"/>
      <c r="AX60" s="18"/>
      <c r="AY60" s="18"/>
      <c r="AZ60" s="18"/>
      <c r="BA60" s="18"/>
      <c r="BB60" s="18"/>
    </row>
    <row r="61" spans="1:54" s="17" customFormat="1" ht="15" x14ac:dyDescent="0.25">
      <c r="A61" s="34"/>
      <c r="B61" s="39"/>
      <c r="C61" s="48" t="s">
        <v>30</v>
      </c>
      <c r="D61" s="48"/>
      <c r="E61" s="48"/>
      <c r="F61" s="48"/>
      <c r="G61" s="48"/>
      <c r="H61" s="47"/>
      <c r="I61" s="45"/>
      <c r="J61" s="45"/>
      <c r="K61" s="45"/>
      <c r="L61" s="46"/>
      <c r="M61" s="45"/>
      <c r="N61" s="51"/>
      <c r="O61" s="45"/>
      <c r="P61" s="44">
        <f>17641.2/100*$O$34</f>
        <v>17641.2</v>
      </c>
      <c r="Q61" s="67"/>
      <c r="R61" s="67"/>
      <c r="S61" s="5"/>
      <c r="T61" s="5"/>
      <c r="U61" s="5"/>
      <c r="V61" s="5"/>
      <c r="W61" s="5"/>
      <c r="X61" s="5"/>
      <c r="Y61" s="5"/>
      <c r="Z61" s="5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29"/>
      <c r="AN61" s="29"/>
      <c r="AO61" s="29"/>
      <c r="AP61" s="29" t="s">
        <v>30</v>
      </c>
      <c r="AQ61" s="18"/>
      <c r="AR61" s="29"/>
      <c r="AS61" s="18"/>
      <c r="AT61" s="18"/>
      <c r="AU61" s="18"/>
      <c r="AV61" s="18"/>
      <c r="AW61" s="18"/>
      <c r="AX61" s="18"/>
      <c r="AY61" s="18"/>
      <c r="AZ61" s="18"/>
      <c r="BA61" s="18"/>
      <c r="BB61" s="18"/>
    </row>
    <row r="62" spans="1:54" s="17" customFormat="1" ht="15" x14ac:dyDescent="0.25">
      <c r="A62" s="66"/>
      <c r="B62" s="65"/>
      <c r="C62" s="64" t="s">
        <v>29</v>
      </c>
      <c r="D62" s="64"/>
      <c r="E62" s="64"/>
      <c r="F62" s="64"/>
      <c r="G62" s="64"/>
      <c r="H62" s="63"/>
      <c r="I62" s="60"/>
      <c r="J62" s="60"/>
      <c r="K62" s="60"/>
      <c r="L62" s="61"/>
      <c r="M62" s="60"/>
      <c r="N62" s="61"/>
      <c r="O62" s="60"/>
      <c r="P62" s="59">
        <f>14851.81/100*$O$34</f>
        <v>14851.810000000001</v>
      </c>
      <c r="Q62" s="5"/>
      <c r="R62" s="5"/>
      <c r="S62" s="5"/>
      <c r="T62" s="5"/>
      <c r="U62" s="5"/>
      <c r="V62" s="5"/>
      <c r="W62" s="5"/>
      <c r="X62" s="5"/>
      <c r="Y62" s="5"/>
      <c r="Z62" s="5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29"/>
      <c r="AN62" s="29"/>
      <c r="AO62" s="29"/>
      <c r="AP62" s="29"/>
      <c r="AQ62" s="18" t="s">
        <v>29</v>
      </c>
      <c r="AR62" s="29"/>
      <c r="AS62" s="18"/>
      <c r="AT62" s="18"/>
      <c r="AU62" s="18"/>
      <c r="AV62" s="18"/>
      <c r="AW62" s="18"/>
      <c r="AX62" s="18"/>
      <c r="AY62" s="18"/>
      <c r="AZ62" s="18"/>
      <c r="BA62" s="18"/>
      <c r="BB62" s="18"/>
    </row>
    <row r="63" spans="1:54" s="17" customFormat="1" ht="23.25" x14ac:dyDescent="0.25">
      <c r="A63" s="66"/>
      <c r="B63" s="65" t="s">
        <v>88</v>
      </c>
      <c r="C63" s="64" t="s">
        <v>87</v>
      </c>
      <c r="D63" s="64"/>
      <c r="E63" s="64"/>
      <c r="F63" s="64"/>
      <c r="G63" s="64"/>
      <c r="H63" s="63" t="s">
        <v>25</v>
      </c>
      <c r="I63" s="62">
        <v>92</v>
      </c>
      <c r="J63" s="60"/>
      <c r="K63" s="62">
        <v>92</v>
      </c>
      <c r="L63" s="61"/>
      <c r="M63" s="60"/>
      <c r="N63" s="61"/>
      <c r="O63" s="60"/>
      <c r="P63" s="59">
        <f>P62*K63%</f>
        <v>13663.665200000001</v>
      </c>
      <c r="Q63" s="5"/>
      <c r="R63" s="5"/>
      <c r="S63" s="5"/>
      <c r="T63" s="5"/>
      <c r="U63" s="5"/>
      <c r="V63" s="5"/>
      <c r="W63" s="5"/>
      <c r="X63" s="5"/>
      <c r="Y63" s="5"/>
      <c r="Z63" s="5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29"/>
      <c r="AN63" s="29"/>
      <c r="AO63" s="29"/>
      <c r="AP63" s="29"/>
      <c r="AQ63" s="18" t="s">
        <v>87</v>
      </c>
      <c r="AR63" s="29"/>
      <c r="AS63" s="18"/>
      <c r="AT63" s="18"/>
      <c r="AU63" s="18"/>
      <c r="AV63" s="18"/>
      <c r="AW63" s="18"/>
      <c r="AX63" s="18"/>
      <c r="AY63" s="18"/>
      <c r="AZ63" s="18"/>
      <c r="BA63" s="18"/>
      <c r="BB63" s="18"/>
    </row>
    <row r="64" spans="1:54" s="17" customFormat="1" ht="23.25" x14ac:dyDescent="0.25">
      <c r="A64" s="66"/>
      <c r="B64" s="65" t="s">
        <v>86</v>
      </c>
      <c r="C64" s="64" t="s">
        <v>85</v>
      </c>
      <c r="D64" s="64"/>
      <c r="E64" s="64"/>
      <c r="F64" s="64"/>
      <c r="G64" s="64"/>
      <c r="H64" s="63" t="s">
        <v>25</v>
      </c>
      <c r="I64" s="62">
        <v>46</v>
      </c>
      <c r="J64" s="60"/>
      <c r="K64" s="62">
        <v>46</v>
      </c>
      <c r="L64" s="61"/>
      <c r="M64" s="60"/>
      <c r="N64" s="61"/>
      <c r="O64" s="60"/>
      <c r="P64" s="59">
        <f>P62*K64%</f>
        <v>6831.8326000000006</v>
      </c>
      <c r="Q64" s="5"/>
      <c r="R64" s="5"/>
      <c r="S64" s="5"/>
      <c r="T64" s="5"/>
      <c r="U64" s="5"/>
      <c r="V64" s="5"/>
      <c r="W64" s="5"/>
      <c r="X64" s="5"/>
      <c r="Y64" s="5"/>
      <c r="Z64" s="5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29"/>
      <c r="AN64" s="29"/>
      <c r="AO64" s="29"/>
      <c r="AP64" s="29"/>
      <c r="AQ64" s="18" t="s">
        <v>85</v>
      </c>
      <c r="AR64" s="29"/>
      <c r="AS64" s="18"/>
      <c r="AT64" s="18"/>
      <c r="AU64" s="18"/>
      <c r="AV64" s="18"/>
      <c r="AW64" s="18"/>
      <c r="AX64" s="18"/>
      <c r="AY64" s="18"/>
      <c r="AZ64" s="18"/>
      <c r="BA64" s="18"/>
      <c r="BB64" s="18"/>
    </row>
    <row r="65" spans="1:54" s="17" customFormat="1" ht="15" x14ac:dyDescent="0.25">
      <c r="A65" s="50"/>
      <c r="B65" s="49"/>
      <c r="C65" s="48" t="s">
        <v>19</v>
      </c>
      <c r="D65" s="48"/>
      <c r="E65" s="48"/>
      <c r="F65" s="48"/>
      <c r="G65" s="48"/>
      <c r="H65" s="47"/>
      <c r="I65" s="45"/>
      <c r="J65" s="45"/>
      <c r="K65" s="45"/>
      <c r="L65" s="46"/>
      <c r="M65" s="45"/>
      <c r="N65" s="51">
        <v>12712.23</v>
      </c>
      <c r="O65" s="45"/>
      <c r="P65" s="44">
        <f>P61+P63+P64</f>
        <v>38136.697800000002</v>
      </c>
      <c r="Q65" s="5"/>
      <c r="R65" s="5"/>
      <c r="S65" s="5"/>
      <c r="T65" s="5"/>
      <c r="U65" s="5"/>
      <c r="V65" s="5"/>
      <c r="W65" s="5"/>
      <c r="X65" s="5"/>
      <c r="Y65" s="5"/>
      <c r="Z65" s="5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29"/>
      <c r="AN65" s="29"/>
      <c r="AO65" s="29"/>
      <c r="AP65" s="29"/>
      <c r="AQ65" s="18"/>
      <c r="AR65" s="29" t="s">
        <v>19</v>
      </c>
      <c r="AS65" s="18"/>
      <c r="AT65" s="18"/>
      <c r="AU65" s="18"/>
      <c r="AV65" s="18"/>
      <c r="AW65" s="18"/>
      <c r="AX65" s="18"/>
      <c r="AY65" s="18"/>
      <c r="AZ65" s="18"/>
      <c r="BA65" s="18"/>
      <c r="BB65" s="18"/>
    </row>
    <row r="66" spans="1:54" s="17" customFormat="1" ht="15" x14ac:dyDescent="0.25">
      <c r="A66" s="71" t="s">
        <v>84</v>
      </c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69"/>
      <c r="Q66" s="5"/>
      <c r="R66" s="5"/>
      <c r="S66" s="5"/>
      <c r="T66" s="5"/>
      <c r="U66" s="5"/>
      <c r="V66" s="5"/>
      <c r="W66" s="5"/>
      <c r="X66" s="5"/>
      <c r="Y66" s="5"/>
      <c r="Z66" s="5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29"/>
      <c r="AN66" s="29" t="s">
        <v>84</v>
      </c>
      <c r="AO66" s="29"/>
      <c r="AP66" s="29"/>
      <c r="AQ66" s="18"/>
      <c r="AR66" s="29"/>
      <c r="AS66" s="18"/>
      <c r="AT66" s="18"/>
      <c r="AU66" s="18"/>
      <c r="AV66" s="18"/>
      <c r="AW66" s="18"/>
      <c r="AX66" s="18"/>
      <c r="AY66" s="18"/>
      <c r="AZ66" s="18"/>
      <c r="BA66" s="18"/>
      <c r="BB66" s="18"/>
    </row>
    <row r="67" spans="1:54" s="17" customFormat="1" ht="34.5" x14ac:dyDescent="0.25">
      <c r="A67" s="57" t="s">
        <v>83</v>
      </c>
      <c r="B67" s="56" t="s">
        <v>82</v>
      </c>
      <c r="C67" s="55" t="s">
        <v>80</v>
      </c>
      <c r="D67" s="55"/>
      <c r="E67" s="55"/>
      <c r="F67" s="55"/>
      <c r="G67" s="55"/>
      <c r="H67" s="47" t="s">
        <v>81</v>
      </c>
      <c r="I67" s="45">
        <f>3.3/100*$O$34</f>
        <v>3.3000000000000003</v>
      </c>
      <c r="J67" s="54">
        <v>1</v>
      </c>
      <c r="K67" s="53">
        <v>3.3</v>
      </c>
      <c r="L67" s="46"/>
      <c r="M67" s="45"/>
      <c r="N67" s="46"/>
      <c r="O67" s="45"/>
      <c r="P67" s="44"/>
      <c r="Q67" s="5"/>
      <c r="R67" s="5"/>
      <c r="S67" s="5"/>
      <c r="T67" s="5"/>
      <c r="U67" s="5"/>
      <c r="V67" s="5"/>
      <c r="W67" s="5"/>
      <c r="X67" s="5"/>
      <c r="Y67" s="5"/>
      <c r="Z67" s="5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29"/>
      <c r="AN67" s="29"/>
      <c r="AO67" s="29" t="s">
        <v>80</v>
      </c>
      <c r="AP67" s="29"/>
      <c r="AQ67" s="18"/>
      <c r="AR67" s="29"/>
      <c r="AS67" s="18"/>
      <c r="AT67" s="18"/>
      <c r="AU67" s="18"/>
      <c r="AV67" s="18"/>
      <c r="AW67" s="18"/>
      <c r="AX67" s="18"/>
      <c r="AY67" s="18"/>
      <c r="AZ67" s="18"/>
      <c r="BA67" s="18"/>
      <c r="BB67" s="18"/>
    </row>
    <row r="68" spans="1:54" s="17" customFormat="1" ht="15" x14ac:dyDescent="0.25">
      <c r="A68" s="34"/>
      <c r="B68" s="39"/>
      <c r="C68" s="48" t="s">
        <v>30</v>
      </c>
      <c r="D68" s="48"/>
      <c r="E68" s="48"/>
      <c r="F68" s="48"/>
      <c r="G68" s="48"/>
      <c r="H68" s="47"/>
      <c r="I68" s="45"/>
      <c r="J68" s="45"/>
      <c r="K68" s="45"/>
      <c r="L68" s="46"/>
      <c r="M68" s="45"/>
      <c r="N68" s="51"/>
      <c r="O68" s="45"/>
      <c r="P68" s="44">
        <f>40473.36/100*$O$34</f>
        <v>40473.360000000001</v>
      </c>
      <c r="Q68" s="67"/>
      <c r="R68" s="67"/>
      <c r="S68" s="5"/>
      <c r="T68" s="5"/>
      <c r="U68" s="5"/>
      <c r="V68" s="5"/>
      <c r="W68" s="5"/>
      <c r="X68" s="5"/>
      <c r="Y68" s="5"/>
      <c r="Z68" s="5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29"/>
      <c r="AN68" s="29"/>
      <c r="AO68" s="29"/>
      <c r="AP68" s="29" t="s">
        <v>30</v>
      </c>
      <c r="AQ68" s="18"/>
      <c r="AR68" s="29"/>
      <c r="AS68" s="18"/>
      <c r="AT68" s="18"/>
      <c r="AU68" s="18"/>
      <c r="AV68" s="18"/>
      <c r="AW68" s="18"/>
      <c r="AX68" s="18"/>
      <c r="AY68" s="18"/>
      <c r="AZ68" s="18"/>
      <c r="BA68" s="18"/>
      <c r="BB68" s="18"/>
    </row>
    <row r="69" spans="1:54" s="17" customFormat="1" ht="15" x14ac:dyDescent="0.25">
      <c r="A69" s="66"/>
      <c r="B69" s="65"/>
      <c r="C69" s="64" t="s">
        <v>29</v>
      </c>
      <c r="D69" s="64"/>
      <c r="E69" s="64"/>
      <c r="F69" s="64"/>
      <c r="G69" s="64"/>
      <c r="H69" s="63"/>
      <c r="I69" s="60"/>
      <c r="J69" s="60"/>
      <c r="K69" s="60"/>
      <c r="L69" s="61"/>
      <c r="M69" s="60"/>
      <c r="N69" s="61"/>
      <c r="O69" s="60"/>
      <c r="P69" s="59">
        <f>40377.24/100*$O$34</f>
        <v>40377.24</v>
      </c>
      <c r="Q69" s="5"/>
      <c r="R69" s="5"/>
      <c r="S69" s="5"/>
      <c r="T69" s="5"/>
      <c r="U69" s="5"/>
      <c r="V69" s="5"/>
      <c r="W69" s="5"/>
      <c r="X69" s="5"/>
      <c r="Y69" s="5"/>
      <c r="Z69" s="5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29"/>
      <c r="AN69" s="29"/>
      <c r="AO69" s="29"/>
      <c r="AP69" s="29"/>
      <c r="AQ69" s="18" t="s">
        <v>29</v>
      </c>
      <c r="AR69" s="29"/>
      <c r="AS69" s="18"/>
      <c r="AT69" s="18"/>
      <c r="AU69" s="18"/>
      <c r="AV69" s="18"/>
      <c r="AW69" s="18"/>
      <c r="AX69" s="18"/>
      <c r="AY69" s="18"/>
      <c r="AZ69" s="18"/>
      <c r="BA69" s="18"/>
      <c r="BB69" s="18"/>
    </row>
    <row r="70" spans="1:54" s="17" customFormat="1" ht="23.25" x14ac:dyDescent="0.25">
      <c r="A70" s="66"/>
      <c r="B70" s="65" t="s">
        <v>79</v>
      </c>
      <c r="C70" s="64" t="s">
        <v>78</v>
      </c>
      <c r="D70" s="64"/>
      <c r="E70" s="64"/>
      <c r="F70" s="64"/>
      <c r="G70" s="64"/>
      <c r="H70" s="63" t="s">
        <v>25</v>
      </c>
      <c r="I70" s="62">
        <v>89</v>
      </c>
      <c r="J70" s="60"/>
      <c r="K70" s="62">
        <v>89</v>
      </c>
      <c r="L70" s="61"/>
      <c r="M70" s="60"/>
      <c r="N70" s="61"/>
      <c r="O70" s="60"/>
      <c r="P70" s="59">
        <f>P69*K70%</f>
        <v>35935.743600000002</v>
      </c>
      <c r="Q70" s="5"/>
      <c r="R70" s="5"/>
      <c r="S70" s="5"/>
      <c r="T70" s="5"/>
      <c r="U70" s="5"/>
      <c r="V70" s="5"/>
      <c r="W70" s="5"/>
      <c r="X70" s="5"/>
      <c r="Y70" s="5"/>
      <c r="Z70" s="5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29"/>
      <c r="AN70" s="29"/>
      <c r="AO70" s="29"/>
      <c r="AP70" s="29"/>
      <c r="AQ70" s="18" t="s">
        <v>78</v>
      </c>
      <c r="AR70" s="29"/>
      <c r="AS70" s="18"/>
      <c r="AT70" s="18"/>
      <c r="AU70" s="18"/>
      <c r="AV70" s="18"/>
      <c r="AW70" s="18"/>
      <c r="AX70" s="18"/>
      <c r="AY70" s="18"/>
      <c r="AZ70" s="18"/>
      <c r="BA70" s="18"/>
      <c r="BB70" s="18"/>
    </row>
    <row r="71" spans="1:54" s="17" customFormat="1" ht="23.25" x14ac:dyDescent="0.25">
      <c r="A71" s="66"/>
      <c r="B71" s="65" t="s">
        <v>77</v>
      </c>
      <c r="C71" s="64" t="s">
        <v>76</v>
      </c>
      <c r="D71" s="64"/>
      <c r="E71" s="64"/>
      <c r="F71" s="64"/>
      <c r="G71" s="64"/>
      <c r="H71" s="63" t="s">
        <v>25</v>
      </c>
      <c r="I71" s="62">
        <v>41</v>
      </c>
      <c r="J71" s="60"/>
      <c r="K71" s="62">
        <v>41</v>
      </c>
      <c r="L71" s="61"/>
      <c r="M71" s="60"/>
      <c r="N71" s="61"/>
      <c r="O71" s="60"/>
      <c r="P71" s="59">
        <f>P69*K71%</f>
        <v>16554.668399999999</v>
      </c>
      <c r="Q71" s="5"/>
      <c r="R71" s="5"/>
      <c r="S71" s="5"/>
      <c r="T71" s="5"/>
      <c r="U71" s="5"/>
      <c r="V71" s="5"/>
      <c r="W71" s="5"/>
      <c r="X71" s="5"/>
      <c r="Y71" s="5"/>
      <c r="Z71" s="5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29"/>
      <c r="AN71" s="29"/>
      <c r="AO71" s="29"/>
      <c r="AP71" s="29"/>
      <c r="AQ71" s="18" t="s">
        <v>76</v>
      </c>
      <c r="AR71" s="29"/>
      <c r="AS71" s="18"/>
      <c r="AT71" s="18"/>
      <c r="AU71" s="18"/>
      <c r="AV71" s="18"/>
      <c r="AW71" s="18"/>
      <c r="AX71" s="18"/>
      <c r="AY71" s="18"/>
      <c r="AZ71" s="18"/>
      <c r="BA71" s="18"/>
      <c r="BB71" s="18"/>
    </row>
    <row r="72" spans="1:54" s="17" customFormat="1" ht="15" x14ac:dyDescent="0.25">
      <c r="A72" s="50"/>
      <c r="B72" s="49"/>
      <c r="C72" s="48" t="s">
        <v>19</v>
      </c>
      <c r="D72" s="48"/>
      <c r="E72" s="48"/>
      <c r="F72" s="48"/>
      <c r="G72" s="48"/>
      <c r="H72" s="47"/>
      <c r="I72" s="45"/>
      <c r="J72" s="45"/>
      <c r="K72" s="45"/>
      <c r="L72" s="46"/>
      <c r="M72" s="45"/>
      <c r="N72" s="51">
        <v>28170.84</v>
      </c>
      <c r="O72" s="45"/>
      <c r="P72" s="44">
        <f>P68+P70+P71</f>
        <v>92963.771999999997</v>
      </c>
      <c r="Q72" s="5"/>
      <c r="R72" s="5"/>
      <c r="S72" s="5"/>
      <c r="T72" s="5"/>
      <c r="U72" s="5"/>
      <c r="V72" s="5"/>
      <c r="W72" s="5"/>
      <c r="X72" s="5"/>
      <c r="Y72" s="5"/>
      <c r="Z72" s="5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29"/>
      <c r="AN72" s="29"/>
      <c r="AO72" s="29"/>
      <c r="AP72" s="29"/>
      <c r="AQ72" s="18"/>
      <c r="AR72" s="29" t="s">
        <v>19</v>
      </c>
      <c r="AS72" s="18"/>
      <c r="AT72" s="18"/>
      <c r="AU72" s="18"/>
      <c r="AV72" s="18"/>
      <c r="AW72" s="18"/>
      <c r="AX72" s="18"/>
      <c r="AY72" s="18"/>
      <c r="AZ72" s="18"/>
      <c r="BA72" s="18"/>
      <c r="BB72" s="18"/>
    </row>
    <row r="73" spans="1:54" s="17" customFormat="1" ht="15" x14ac:dyDescent="0.25">
      <c r="A73" s="57" t="s">
        <v>75</v>
      </c>
      <c r="B73" s="56" t="s">
        <v>74</v>
      </c>
      <c r="C73" s="55" t="s">
        <v>72</v>
      </c>
      <c r="D73" s="55"/>
      <c r="E73" s="55"/>
      <c r="F73" s="55"/>
      <c r="G73" s="55"/>
      <c r="H73" s="47" t="s">
        <v>73</v>
      </c>
      <c r="I73" s="45">
        <f>3.96/100*$O$34</f>
        <v>3.9599999999999995</v>
      </c>
      <c r="J73" s="54">
        <v>1</v>
      </c>
      <c r="K73" s="52">
        <v>3.96</v>
      </c>
      <c r="L73" s="58">
        <v>149.15</v>
      </c>
      <c r="M73" s="52">
        <v>0.96</v>
      </c>
      <c r="N73" s="58">
        <v>143.18</v>
      </c>
      <c r="O73" s="45"/>
      <c r="P73" s="44">
        <f>N73*I73</f>
        <v>566.99279999999999</v>
      </c>
      <c r="Q73" s="5"/>
      <c r="R73" s="5"/>
      <c r="S73" s="5"/>
      <c r="T73" s="5"/>
      <c r="U73" s="5"/>
      <c r="V73" s="5"/>
      <c r="W73" s="5"/>
      <c r="X73" s="5"/>
      <c r="Y73" s="5"/>
      <c r="Z73" s="5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29"/>
      <c r="AN73" s="29"/>
      <c r="AO73" s="29" t="s">
        <v>72</v>
      </c>
      <c r="AP73" s="29"/>
      <c r="AQ73" s="18"/>
      <c r="AR73" s="29"/>
      <c r="AS73" s="18"/>
      <c r="AT73" s="18"/>
      <c r="AU73" s="18"/>
      <c r="AV73" s="18"/>
      <c r="AW73" s="18"/>
      <c r="AX73" s="18"/>
      <c r="AY73" s="18"/>
      <c r="AZ73" s="18"/>
      <c r="BA73" s="18"/>
      <c r="BB73" s="18"/>
    </row>
    <row r="74" spans="1:54" s="17" customFormat="1" ht="15" x14ac:dyDescent="0.25">
      <c r="A74" s="50"/>
      <c r="B74" s="49"/>
      <c r="C74" s="48" t="s">
        <v>19</v>
      </c>
      <c r="D74" s="48"/>
      <c r="E74" s="48"/>
      <c r="F74" s="48"/>
      <c r="G74" s="48"/>
      <c r="H74" s="47"/>
      <c r="I74" s="45"/>
      <c r="J74" s="45"/>
      <c r="K74" s="45"/>
      <c r="L74" s="46"/>
      <c r="M74" s="45"/>
      <c r="N74" s="46"/>
      <c r="O74" s="45"/>
      <c r="P74" s="44">
        <f>P73</f>
        <v>566.99279999999999</v>
      </c>
      <c r="Q74" s="5"/>
      <c r="R74" s="5"/>
      <c r="S74" s="5"/>
      <c r="T74" s="5"/>
      <c r="U74" s="5"/>
      <c r="V74" s="5"/>
      <c r="W74" s="5"/>
      <c r="X74" s="5"/>
      <c r="Y74" s="5"/>
      <c r="Z74" s="5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29"/>
      <c r="AN74" s="29"/>
      <c r="AO74" s="29"/>
      <c r="AP74" s="29"/>
      <c r="AQ74" s="18"/>
      <c r="AR74" s="29" t="s">
        <v>19</v>
      </c>
      <c r="AS74" s="18"/>
      <c r="AT74" s="18"/>
      <c r="AU74" s="18"/>
      <c r="AV74" s="18"/>
      <c r="AW74" s="18"/>
      <c r="AX74" s="18"/>
      <c r="AY74" s="18"/>
      <c r="AZ74" s="18"/>
      <c r="BA74" s="18"/>
      <c r="BB74" s="18"/>
    </row>
    <row r="75" spans="1:54" s="17" customFormat="1" ht="15" x14ac:dyDescent="0.25">
      <c r="A75" s="57" t="s">
        <v>71</v>
      </c>
      <c r="B75" s="56" t="s">
        <v>70</v>
      </c>
      <c r="C75" s="55" t="s">
        <v>69</v>
      </c>
      <c r="D75" s="55"/>
      <c r="E75" s="55"/>
      <c r="F75" s="55"/>
      <c r="G75" s="55"/>
      <c r="H75" s="47" t="s">
        <v>21</v>
      </c>
      <c r="I75" s="45">
        <f>52/100*$O$34</f>
        <v>52</v>
      </c>
      <c r="J75" s="54">
        <v>1</v>
      </c>
      <c r="K75" s="54">
        <v>52</v>
      </c>
      <c r="L75" s="51">
        <v>1062.45</v>
      </c>
      <c r="M75" s="52">
        <v>1.03</v>
      </c>
      <c r="N75" s="51">
        <v>1094.32</v>
      </c>
      <c r="O75" s="45"/>
      <c r="P75" s="44">
        <f>N75*I75</f>
        <v>56904.639999999999</v>
      </c>
      <c r="Q75" s="5"/>
      <c r="R75" s="5"/>
      <c r="S75" s="5"/>
      <c r="T75" s="5"/>
      <c r="U75" s="5"/>
      <c r="V75" s="5"/>
      <c r="W75" s="5"/>
      <c r="X75" s="5"/>
      <c r="Y75" s="5"/>
      <c r="Z75" s="5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29"/>
      <c r="AN75" s="29"/>
      <c r="AO75" s="29" t="s">
        <v>69</v>
      </c>
      <c r="AP75" s="29"/>
      <c r="AQ75" s="18"/>
      <c r="AR75" s="29"/>
      <c r="AS75" s="18"/>
      <c r="AT75" s="18"/>
      <c r="AU75" s="18"/>
      <c r="AV75" s="18"/>
      <c r="AW75" s="18"/>
      <c r="AX75" s="18"/>
      <c r="AY75" s="18"/>
      <c r="AZ75" s="18"/>
      <c r="BA75" s="18"/>
      <c r="BB75" s="18"/>
    </row>
    <row r="76" spans="1:54" s="17" customFormat="1" ht="15" x14ac:dyDescent="0.25">
      <c r="A76" s="50"/>
      <c r="B76" s="49"/>
      <c r="C76" s="48" t="s">
        <v>19</v>
      </c>
      <c r="D76" s="48"/>
      <c r="E76" s="48"/>
      <c r="F76" s="48"/>
      <c r="G76" s="48"/>
      <c r="H76" s="47"/>
      <c r="I76" s="45"/>
      <c r="J76" s="45"/>
      <c r="K76" s="45"/>
      <c r="L76" s="46"/>
      <c r="M76" s="45"/>
      <c r="N76" s="46"/>
      <c r="O76" s="45"/>
      <c r="P76" s="44">
        <f>P75</f>
        <v>56904.639999999999</v>
      </c>
      <c r="Q76" s="5"/>
      <c r="R76" s="5"/>
      <c r="S76" s="5"/>
      <c r="T76" s="5"/>
      <c r="U76" s="5"/>
      <c r="V76" s="5"/>
      <c r="W76" s="5"/>
      <c r="X76" s="5"/>
      <c r="Y76" s="5"/>
      <c r="Z76" s="5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29"/>
      <c r="AN76" s="29"/>
      <c r="AO76" s="29"/>
      <c r="AP76" s="29"/>
      <c r="AQ76" s="18"/>
      <c r="AR76" s="29" t="s">
        <v>19</v>
      </c>
      <c r="AS76" s="18"/>
      <c r="AT76" s="18"/>
      <c r="AU76" s="18"/>
      <c r="AV76" s="18"/>
      <c r="AW76" s="18"/>
      <c r="AX76" s="18"/>
      <c r="AY76" s="18"/>
      <c r="AZ76" s="18"/>
      <c r="BA76" s="18"/>
      <c r="BB76" s="18"/>
    </row>
    <row r="77" spans="1:54" s="17" customFormat="1" ht="34.5" x14ac:dyDescent="0.25">
      <c r="A77" s="57" t="s">
        <v>68</v>
      </c>
      <c r="B77" s="56" t="s">
        <v>67</v>
      </c>
      <c r="C77" s="55" t="s">
        <v>65</v>
      </c>
      <c r="D77" s="55"/>
      <c r="E77" s="55"/>
      <c r="F77" s="55"/>
      <c r="G77" s="55"/>
      <c r="H77" s="47" t="s">
        <v>66</v>
      </c>
      <c r="I77" s="45">
        <f>0.84/100*$O$34</f>
        <v>0.84</v>
      </c>
      <c r="J77" s="54">
        <v>1</v>
      </c>
      <c r="K77" s="52">
        <v>0.84</v>
      </c>
      <c r="L77" s="46"/>
      <c r="M77" s="45"/>
      <c r="N77" s="46"/>
      <c r="O77" s="45"/>
      <c r="P77" s="44"/>
      <c r="Q77" s="5"/>
      <c r="R77" s="5"/>
      <c r="S77" s="5"/>
      <c r="T77" s="5"/>
      <c r="U77" s="5"/>
      <c r="V77" s="5"/>
      <c r="W77" s="5"/>
      <c r="X77" s="5"/>
      <c r="Y77" s="5"/>
      <c r="Z77" s="5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29"/>
      <c r="AN77" s="29"/>
      <c r="AO77" s="29" t="s">
        <v>65</v>
      </c>
      <c r="AP77" s="29"/>
      <c r="AQ77" s="18"/>
      <c r="AR77" s="29"/>
      <c r="AS77" s="18"/>
      <c r="AT77" s="18"/>
      <c r="AU77" s="18"/>
      <c r="AV77" s="18"/>
      <c r="AW77" s="18"/>
      <c r="AX77" s="18"/>
      <c r="AY77" s="18"/>
      <c r="AZ77" s="18"/>
      <c r="BA77" s="18"/>
      <c r="BB77" s="18"/>
    </row>
    <row r="78" spans="1:54" s="17" customFormat="1" ht="15" x14ac:dyDescent="0.25">
      <c r="A78" s="34"/>
      <c r="B78" s="39"/>
      <c r="C78" s="48" t="s">
        <v>30</v>
      </c>
      <c r="D78" s="48"/>
      <c r="E78" s="48"/>
      <c r="F78" s="48"/>
      <c r="G78" s="48"/>
      <c r="H78" s="47"/>
      <c r="I78" s="45"/>
      <c r="J78" s="45"/>
      <c r="K78" s="45"/>
      <c r="L78" s="46"/>
      <c r="M78" s="45"/>
      <c r="N78" s="51"/>
      <c r="O78" s="45"/>
      <c r="P78" s="44">
        <f>13012.05/100*$O$34</f>
        <v>13012.05</v>
      </c>
      <c r="Q78" s="67"/>
      <c r="R78" s="67"/>
      <c r="S78" s="5"/>
      <c r="T78" s="5"/>
      <c r="U78" s="5"/>
      <c r="V78" s="5"/>
      <c r="W78" s="5"/>
      <c r="X78" s="5"/>
      <c r="Y78" s="5"/>
      <c r="Z78" s="5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29"/>
      <c r="AN78" s="29"/>
      <c r="AO78" s="29"/>
      <c r="AP78" s="29" t="s">
        <v>30</v>
      </c>
      <c r="AQ78" s="18"/>
      <c r="AR78" s="29"/>
      <c r="AS78" s="18"/>
      <c r="AT78" s="18"/>
      <c r="AU78" s="18"/>
      <c r="AV78" s="18"/>
      <c r="AW78" s="18"/>
      <c r="AX78" s="18"/>
      <c r="AY78" s="18"/>
      <c r="AZ78" s="18"/>
      <c r="BA78" s="18"/>
      <c r="BB78" s="18"/>
    </row>
    <row r="79" spans="1:54" s="17" customFormat="1" ht="15" x14ac:dyDescent="0.25">
      <c r="A79" s="66"/>
      <c r="B79" s="65"/>
      <c r="C79" s="64" t="s">
        <v>29</v>
      </c>
      <c r="D79" s="64"/>
      <c r="E79" s="64"/>
      <c r="F79" s="64"/>
      <c r="G79" s="64"/>
      <c r="H79" s="63"/>
      <c r="I79" s="60"/>
      <c r="J79" s="60"/>
      <c r="K79" s="60"/>
      <c r="L79" s="61"/>
      <c r="M79" s="60"/>
      <c r="N79" s="61"/>
      <c r="O79" s="60"/>
      <c r="P79" s="59">
        <f>12869.33/100*$O$34</f>
        <v>12869.33</v>
      </c>
      <c r="Q79" s="5"/>
      <c r="R79" s="5"/>
      <c r="S79" s="5"/>
      <c r="T79" s="5"/>
      <c r="U79" s="5"/>
      <c r="V79" s="5"/>
      <c r="W79" s="5"/>
      <c r="X79" s="5"/>
      <c r="Y79" s="5"/>
      <c r="Z79" s="5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29"/>
      <c r="AN79" s="29"/>
      <c r="AO79" s="29"/>
      <c r="AP79" s="29"/>
      <c r="AQ79" s="18" t="s">
        <v>29</v>
      </c>
      <c r="AR79" s="29"/>
      <c r="AS79" s="18"/>
      <c r="AT79" s="18"/>
      <c r="AU79" s="18"/>
      <c r="AV79" s="18"/>
      <c r="AW79" s="18"/>
      <c r="AX79" s="18"/>
      <c r="AY79" s="18"/>
      <c r="AZ79" s="18"/>
      <c r="BA79" s="18"/>
      <c r="BB79" s="18"/>
    </row>
    <row r="80" spans="1:54" s="17" customFormat="1" ht="15" x14ac:dyDescent="0.25">
      <c r="A80" s="66"/>
      <c r="B80" s="65" t="s">
        <v>64</v>
      </c>
      <c r="C80" s="64" t="s">
        <v>63</v>
      </c>
      <c r="D80" s="64"/>
      <c r="E80" s="64"/>
      <c r="F80" s="64"/>
      <c r="G80" s="64"/>
      <c r="H80" s="63" t="s">
        <v>25</v>
      </c>
      <c r="I80" s="62">
        <v>147</v>
      </c>
      <c r="J80" s="60"/>
      <c r="K80" s="62">
        <v>147</v>
      </c>
      <c r="L80" s="61"/>
      <c r="M80" s="60"/>
      <c r="N80" s="61"/>
      <c r="O80" s="60"/>
      <c r="P80" s="59">
        <f>P79*K80%</f>
        <v>18917.915099999998</v>
      </c>
      <c r="Q80" s="5"/>
      <c r="R80" s="5"/>
      <c r="S80" s="5"/>
      <c r="T80" s="5"/>
      <c r="U80" s="5"/>
      <c r="V80" s="5"/>
      <c r="W80" s="5"/>
      <c r="X80" s="5"/>
      <c r="Y80" s="5"/>
      <c r="Z80" s="5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29"/>
      <c r="AN80" s="29"/>
      <c r="AO80" s="29"/>
      <c r="AP80" s="29"/>
      <c r="AQ80" s="18" t="s">
        <v>63</v>
      </c>
      <c r="AR80" s="29"/>
      <c r="AS80" s="18"/>
      <c r="AT80" s="18"/>
      <c r="AU80" s="18"/>
      <c r="AV80" s="18"/>
      <c r="AW80" s="18"/>
      <c r="AX80" s="18"/>
      <c r="AY80" s="18"/>
      <c r="AZ80" s="18"/>
      <c r="BA80" s="18"/>
      <c r="BB80" s="18"/>
    </row>
    <row r="81" spans="1:54" s="17" customFormat="1" ht="15" x14ac:dyDescent="0.25">
      <c r="A81" s="66"/>
      <c r="B81" s="65" t="s">
        <v>62</v>
      </c>
      <c r="C81" s="64" t="s">
        <v>61</v>
      </c>
      <c r="D81" s="64"/>
      <c r="E81" s="64"/>
      <c r="F81" s="64"/>
      <c r="G81" s="64"/>
      <c r="H81" s="63" t="s">
        <v>25</v>
      </c>
      <c r="I81" s="62">
        <v>134</v>
      </c>
      <c r="J81" s="60"/>
      <c r="K81" s="62">
        <v>134</v>
      </c>
      <c r="L81" s="61"/>
      <c r="M81" s="60"/>
      <c r="N81" s="61"/>
      <c r="O81" s="60"/>
      <c r="P81" s="59">
        <f>P79*K81%</f>
        <v>17244.9022</v>
      </c>
      <c r="Q81" s="5"/>
      <c r="R81" s="5"/>
      <c r="S81" s="5"/>
      <c r="T81" s="5"/>
      <c r="U81" s="5"/>
      <c r="V81" s="5"/>
      <c r="W81" s="5"/>
      <c r="X81" s="5"/>
      <c r="Y81" s="5"/>
      <c r="Z81" s="5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29"/>
      <c r="AN81" s="29"/>
      <c r="AO81" s="29"/>
      <c r="AP81" s="29"/>
      <c r="AQ81" s="18" t="s">
        <v>61</v>
      </c>
      <c r="AR81" s="29"/>
      <c r="AS81" s="18"/>
      <c r="AT81" s="18"/>
      <c r="AU81" s="18"/>
      <c r="AV81" s="18"/>
      <c r="AW81" s="18"/>
      <c r="AX81" s="18"/>
      <c r="AY81" s="18"/>
      <c r="AZ81" s="18"/>
      <c r="BA81" s="18"/>
      <c r="BB81" s="18"/>
    </row>
    <row r="82" spans="1:54" s="17" customFormat="1" ht="15" x14ac:dyDescent="0.25">
      <c r="A82" s="50"/>
      <c r="B82" s="49"/>
      <c r="C82" s="48" t="s">
        <v>19</v>
      </c>
      <c r="D82" s="48"/>
      <c r="E82" s="48"/>
      <c r="F82" s="48"/>
      <c r="G82" s="48"/>
      <c r="H82" s="47"/>
      <c r="I82" s="45"/>
      <c r="J82" s="45"/>
      <c r="K82" s="45"/>
      <c r="L82" s="46"/>
      <c r="M82" s="45"/>
      <c r="N82" s="51">
        <v>58541.51</v>
      </c>
      <c r="O82" s="45"/>
      <c r="P82" s="44">
        <f>P78+P80+P81</f>
        <v>49174.867299999998</v>
      </c>
      <c r="Q82" s="5"/>
      <c r="R82" s="5"/>
      <c r="S82" s="5"/>
      <c r="T82" s="5"/>
      <c r="U82" s="5"/>
      <c r="V82" s="5"/>
      <c r="W82" s="5"/>
      <c r="X82" s="5"/>
      <c r="Y82" s="5"/>
      <c r="Z82" s="5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29"/>
      <c r="AN82" s="29"/>
      <c r="AO82" s="29"/>
      <c r="AP82" s="29"/>
      <c r="AQ82" s="18"/>
      <c r="AR82" s="29" t="s">
        <v>19</v>
      </c>
      <c r="AS82" s="18"/>
      <c r="AT82" s="18"/>
      <c r="AU82" s="18"/>
      <c r="AV82" s="18"/>
      <c r="AW82" s="18"/>
      <c r="AX82" s="18"/>
      <c r="AY82" s="18"/>
      <c r="AZ82" s="18"/>
      <c r="BA82" s="18"/>
      <c r="BB82" s="18"/>
    </row>
    <row r="83" spans="1:54" s="17" customFormat="1" ht="23.25" x14ac:dyDescent="0.25">
      <c r="A83" s="57" t="s">
        <v>60</v>
      </c>
      <c r="B83" s="56" t="s">
        <v>59</v>
      </c>
      <c r="C83" s="55" t="s">
        <v>57</v>
      </c>
      <c r="D83" s="55"/>
      <c r="E83" s="55"/>
      <c r="F83" s="55"/>
      <c r="G83" s="55"/>
      <c r="H83" s="47" t="s">
        <v>58</v>
      </c>
      <c r="I83" s="45">
        <f>1008/100*$O$34</f>
        <v>1008</v>
      </c>
      <c r="J83" s="54">
        <v>1</v>
      </c>
      <c r="K83" s="54">
        <v>1008</v>
      </c>
      <c r="L83" s="58">
        <v>44.74</v>
      </c>
      <c r="M83" s="52">
        <v>1.07</v>
      </c>
      <c r="N83" s="58">
        <v>47.87</v>
      </c>
      <c r="O83" s="45"/>
      <c r="P83" s="44">
        <f>N83*I83</f>
        <v>48252.959999999999</v>
      </c>
      <c r="Q83" s="5"/>
      <c r="R83" s="5"/>
      <c r="S83" s="5"/>
      <c r="T83" s="5"/>
      <c r="U83" s="5"/>
      <c r="V83" s="5"/>
      <c r="W83" s="5"/>
      <c r="X83" s="5"/>
      <c r="Y83" s="5"/>
      <c r="Z83" s="5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29"/>
      <c r="AN83" s="29"/>
      <c r="AO83" s="29" t="s">
        <v>57</v>
      </c>
      <c r="AP83" s="29"/>
      <c r="AQ83" s="18"/>
      <c r="AR83" s="29"/>
      <c r="AS83" s="18"/>
      <c r="AT83" s="18"/>
      <c r="AU83" s="18"/>
      <c r="AV83" s="18"/>
      <c r="AW83" s="18"/>
      <c r="AX83" s="18"/>
      <c r="AY83" s="18"/>
      <c r="AZ83" s="18"/>
      <c r="BA83" s="18"/>
      <c r="BB83" s="18"/>
    </row>
    <row r="84" spans="1:54" s="17" customFormat="1" ht="15" x14ac:dyDescent="0.25">
      <c r="A84" s="50"/>
      <c r="B84" s="49"/>
      <c r="C84" s="48" t="s">
        <v>19</v>
      </c>
      <c r="D84" s="48"/>
      <c r="E84" s="48"/>
      <c r="F84" s="48"/>
      <c r="G84" s="48"/>
      <c r="H84" s="47"/>
      <c r="I84" s="45"/>
      <c r="J84" s="45"/>
      <c r="K84" s="45"/>
      <c r="L84" s="46"/>
      <c r="M84" s="45"/>
      <c r="N84" s="46"/>
      <c r="O84" s="45"/>
      <c r="P84" s="44">
        <f>P83</f>
        <v>48252.959999999999</v>
      </c>
      <c r="Q84" s="5"/>
      <c r="R84" s="5"/>
      <c r="S84" s="5"/>
      <c r="T84" s="5"/>
      <c r="U84" s="5"/>
      <c r="V84" s="5"/>
      <c r="W84" s="5"/>
      <c r="X84" s="5"/>
      <c r="Y84" s="5"/>
      <c r="Z84" s="5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29"/>
      <c r="AN84" s="29"/>
      <c r="AO84" s="29"/>
      <c r="AP84" s="29"/>
      <c r="AQ84" s="18"/>
      <c r="AR84" s="29" t="s">
        <v>19</v>
      </c>
      <c r="AS84" s="18"/>
      <c r="AT84" s="18"/>
      <c r="AU84" s="18"/>
      <c r="AV84" s="18"/>
      <c r="AW84" s="18"/>
      <c r="AX84" s="18"/>
      <c r="AY84" s="18"/>
      <c r="AZ84" s="18"/>
      <c r="BA84" s="18"/>
      <c r="BB84" s="18"/>
    </row>
    <row r="85" spans="1:54" s="17" customFormat="1" ht="23.25" x14ac:dyDescent="0.25">
      <c r="A85" s="57" t="s">
        <v>56</v>
      </c>
      <c r="B85" s="56" t="s">
        <v>55</v>
      </c>
      <c r="C85" s="55" t="s">
        <v>53</v>
      </c>
      <c r="D85" s="55"/>
      <c r="E85" s="55"/>
      <c r="F85" s="55"/>
      <c r="G85" s="55"/>
      <c r="H85" s="47" t="s">
        <v>54</v>
      </c>
      <c r="I85" s="45">
        <f>0.816/100*$O$34</f>
        <v>0.81599999999999984</v>
      </c>
      <c r="J85" s="54">
        <v>1</v>
      </c>
      <c r="K85" s="68">
        <v>0.81599999999999995</v>
      </c>
      <c r="L85" s="46"/>
      <c r="M85" s="45"/>
      <c r="N85" s="46"/>
      <c r="O85" s="45"/>
      <c r="P85" s="44"/>
      <c r="Q85" s="5"/>
      <c r="R85" s="5"/>
      <c r="S85" s="5"/>
      <c r="T85" s="5"/>
      <c r="U85" s="5"/>
      <c r="V85" s="5"/>
      <c r="W85" s="5"/>
      <c r="X85" s="5"/>
      <c r="Y85" s="5"/>
      <c r="Z85" s="5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29"/>
      <c r="AN85" s="29"/>
      <c r="AO85" s="29" t="s">
        <v>53</v>
      </c>
      <c r="AP85" s="29"/>
      <c r="AQ85" s="18"/>
      <c r="AR85" s="29"/>
      <c r="AS85" s="18"/>
      <c r="AT85" s="18"/>
      <c r="AU85" s="18"/>
      <c r="AV85" s="18"/>
      <c r="AW85" s="18"/>
      <c r="AX85" s="18"/>
      <c r="AY85" s="18"/>
      <c r="AZ85" s="18"/>
      <c r="BA85" s="18"/>
      <c r="BB85" s="18"/>
    </row>
    <row r="86" spans="1:54" s="17" customFormat="1" ht="15" x14ac:dyDescent="0.25">
      <c r="A86" s="34"/>
      <c r="B86" s="39"/>
      <c r="C86" s="48" t="s">
        <v>30</v>
      </c>
      <c r="D86" s="48"/>
      <c r="E86" s="48"/>
      <c r="F86" s="48"/>
      <c r="G86" s="48"/>
      <c r="H86" s="47"/>
      <c r="I86" s="45"/>
      <c r="J86" s="45"/>
      <c r="K86" s="45"/>
      <c r="L86" s="46"/>
      <c r="M86" s="45"/>
      <c r="N86" s="51"/>
      <c r="O86" s="45"/>
      <c r="P86" s="44">
        <f>117557.77/100*$O$34</f>
        <v>117557.77</v>
      </c>
      <c r="Q86" s="67"/>
      <c r="R86" s="67"/>
      <c r="S86" s="5"/>
      <c r="T86" s="5"/>
      <c r="U86" s="5"/>
      <c r="V86" s="5"/>
      <c r="W86" s="5"/>
      <c r="X86" s="5"/>
      <c r="Y86" s="5"/>
      <c r="Z86" s="5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29"/>
      <c r="AN86" s="29"/>
      <c r="AO86" s="29"/>
      <c r="AP86" s="29" t="s">
        <v>30</v>
      </c>
      <c r="AQ86" s="18"/>
      <c r="AR86" s="29"/>
      <c r="AS86" s="18"/>
      <c r="AT86" s="18"/>
      <c r="AU86" s="18"/>
      <c r="AV86" s="18"/>
      <c r="AW86" s="18"/>
      <c r="AX86" s="18"/>
      <c r="AY86" s="18"/>
      <c r="AZ86" s="18"/>
      <c r="BA86" s="18"/>
      <c r="BB86" s="18"/>
    </row>
    <row r="87" spans="1:54" s="17" customFormat="1" ht="15" x14ac:dyDescent="0.25">
      <c r="A87" s="66"/>
      <c r="B87" s="65"/>
      <c r="C87" s="64" t="s">
        <v>29</v>
      </c>
      <c r="D87" s="64"/>
      <c r="E87" s="64"/>
      <c r="F87" s="64"/>
      <c r="G87" s="64"/>
      <c r="H87" s="63"/>
      <c r="I87" s="60"/>
      <c r="J87" s="60"/>
      <c r="K87" s="60"/>
      <c r="L87" s="61"/>
      <c r="M87" s="60"/>
      <c r="N87" s="61"/>
      <c r="O87" s="60"/>
      <c r="P87" s="59">
        <f>62568.82/100*$O$34</f>
        <v>62568.820000000007</v>
      </c>
      <c r="Q87" s="5"/>
      <c r="R87" s="5"/>
      <c r="S87" s="5"/>
      <c r="T87" s="5"/>
      <c r="U87" s="5"/>
      <c r="V87" s="5"/>
      <c r="W87" s="5"/>
      <c r="X87" s="5"/>
      <c r="Y87" s="5"/>
      <c r="Z87" s="5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29"/>
      <c r="AN87" s="29"/>
      <c r="AO87" s="29"/>
      <c r="AP87" s="29"/>
      <c r="AQ87" s="18" t="s">
        <v>29</v>
      </c>
      <c r="AR87" s="29"/>
      <c r="AS87" s="18"/>
      <c r="AT87" s="18"/>
      <c r="AU87" s="18"/>
      <c r="AV87" s="18"/>
      <c r="AW87" s="18"/>
      <c r="AX87" s="18"/>
      <c r="AY87" s="18"/>
      <c r="AZ87" s="18"/>
      <c r="BA87" s="18"/>
      <c r="BB87" s="18"/>
    </row>
    <row r="88" spans="1:54" s="17" customFormat="1" ht="15" x14ac:dyDescent="0.25">
      <c r="A88" s="66"/>
      <c r="B88" s="65" t="s">
        <v>52</v>
      </c>
      <c r="C88" s="64" t="s">
        <v>51</v>
      </c>
      <c r="D88" s="64"/>
      <c r="E88" s="64"/>
      <c r="F88" s="64"/>
      <c r="G88" s="64"/>
      <c r="H88" s="63" t="s">
        <v>25</v>
      </c>
      <c r="I88" s="62">
        <v>94</v>
      </c>
      <c r="J88" s="60"/>
      <c r="K88" s="62">
        <v>94</v>
      </c>
      <c r="L88" s="61"/>
      <c r="M88" s="60"/>
      <c r="N88" s="61"/>
      <c r="O88" s="60"/>
      <c r="P88" s="59">
        <f>P87*K88%</f>
        <v>58814.690800000004</v>
      </c>
      <c r="Q88" s="5"/>
      <c r="R88" s="5"/>
      <c r="S88" s="5"/>
      <c r="T88" s="5"/>
      <c r="U88" s="5"/>
      <c r="V88" s="5"/>
      <c r="W88" s="5"/>
      <c r="X88" s="5"/>
      <c r="Y88" s="5"/>
      <c r="Z88" s="5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29"/>
      <c r="AN88" s="29"/>
      <c r="AO88" s="29"/>
      <c r="AP88" s="29"/>
      <c r="AQ88" s="18" t="s">
        <v>51</v>
      </c>
      <c r="AR88" s="29"/>
      <c r="AS88" s="18"/>
      <c r="AT88" s="18"/>
      <c r="AU88" s="18"/>
      <c r="AV88" s="18"/>
      <c r="AW88" s="18"/>
      <c r="AX88" s="18"/>
      <c r="AY88" s="18"/>
      <c r="AZ88" s="18"/>
      <c r="BA88" s="18"/>
      <c r="BB88" s="18"/>
    </row>
    <row r="89" spans="1:54" s="17" customFormat="1" ht="15" x14ac:dyDescent="0.25">
      <c r="A89" s="66"/>
      <c r="B89" s="65" t="s">
        <v>50</v>
      </c>
      <c r="C89" s="64" t="s">
        <v>49</v>
      </c>
      <c r="D89" s="64"/>
      <c r="E89" s="64"/>
      <c r="F89" s="64"/>
      <c r="G89" s="64"/>
      <c r="H89" s="63" t="s">
        <v>25</v>
      </c>
      <c r="I89" s="62">
        <v>51</v>
      </c>
      <c r="J89" s="60"/>
      <c r="K89" s="62">
        <v>51</v>
      </c>
      <c r="L89" s="61"/>
      <c r="M89" s="60"/>
      <c r="N89" s="61"/>
      <c r="O89" s="60"/>
      <c r="P89" s="59">
        <f>P87*K89%</f>
        <v>31910.098200000004</v>
      </c>
      <c r="Q89" s="5"/>
      <c r="R89" s="5"/>
      <c r="S89" s="5"/>
      <c r="T89" s="5"/>
      <c r="U89" s="5"/>
      <c r="V89" s="5"/>
      <c r="W89" s="5"/>
      <c r="X89" s="5"/>
      <c r="Y89" s="5"/>
      <c r="Z89" s="5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29"/>
      <c r="AN89" s="29"/>
      <c r="AO89" s="29"/>
      <c r="AP89" s="29"/>
      <c r="AQ89" s="18" t="s">
        <v>49</v>
      </c>
      <c r="AR89" s="29"/>
      <c r="AS89" s="18"/>
      <c r="AT89" s="18"/>
      <c r="AU89" s="18"/>
      <c r="AV89" s="18"/>
      <c r="AW89" s="18"/>
      <c r="AX89" s="18"/>
      <c r="AY89" s="18"/>
      <c r="AZ89" s="18"/>
      <c r="BA89" s="18"/>
      <c r="BB89" s="18"/>
    </row>
    <row r="90" spans="1:54" s="17" customFormat="1" ht="15" x14ac:dyDescent="0.25">
      <c r="A90" s="50"/>
      <c r="B90" s="49"/>
      <c r="C90" s="48" t="s">
        <v>19</v>
      </c>
      <c r="D90" s="48"/>
      <c r="E90" s="48"/>
      <c r="F90" s="48"/>
      <c r="G90" s="48"/>
      <c r="H90" s="47"/>
      <c r="I90" s="45"/>
      <c r="J90" s="45"/>
      <c r="K90" s="45"/>
      <c r="L90" s="46"/>
      <c r="M90" s="45"/>
      <c r="N90" s="51">
        <v>255248.24</v>
      </c>
      <c r="O90" s="45"/>
      <c r="P90" s="44">
        <f>P86+P88+P89</f>
        <v>208282.55900000001</v>
      </c>
      <c r="Q90" s="5"/>
      <c r="R90" s="5"/>
      <c r="S90" s="5"/>
      <c r="T90" s="5"/>
      <c r="U90" s="5"/>
      <c r="V90" s="5"/>
      <c r="W90" s="5"/>
      <c r="X90" s="5"/>
      <c r="Y90" s="5"/>
      <c r="Z90" s="5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29"/>
      <c r="AN90" s="29"/>
      <c r="AO90" s="29"/>
      <c r="AP90" s="29"/>
      <c r="AQ90" s="18"/>
      <c r="AR90" s="29" t="s">
        <v>19</v>
      </c>
      <c r="AS90" s="18"/>
      <c r="AT90" s="18"/>
      <c r="AU90" s="18"/>
      <c r="AV90" s="18"/>
      <c r="AW90" s="18"/>
      <c r="AX90" s="18"/>
      <c r="AY90" s="18"/>
      <c r="AZ90" s="18"/>
      <c r="BA90" s="18"/>
      <c r="BB90" s="18"/>
    </row>
    <row r="91" spans="1:54" s="17" customFormat="1" ht="23.25" x14ac:dyDescent="0.25">
      <c r="A91" s="57" t="s">
        <v>48</v>
      </c>
      <c r="B91" s="56" t="s">
        <v>47</v>
      </c>
      <c r="C91" s="55" t="s">
        <v>46</v>
      </c>
      <c r="D91" s="55"/>
      <c r="E91" s="55"/>
      <c r="F91" s="55"/>
      <c r="G91" s="55"/>
      <c r="H91" s="47" t="s">
        <v>35</v>
      </c>
      <c r="I91" s="45">
        <f>240/100*$O$34</f>
        <v>240</v>
      </c>
      <c r="J91" s="54">
        <v>1</v>
      </c>
      <c r="K91" s="54">
        <v>240</v>
      </c>
      <c r="L91" s="46"/>
      <c r="M91" s="45"/>
      <c r="N91" s="51">
        <v>10860</v>
      </c>
      <c r="O91" s="45"/>
      <c r="P91" s="44">
        <f>N91*I91</f>
        <v>2606400</v>
      </c>
      <c r="Q91" s="5"/>
      <c r="R91" s="5"/>
      <c r="S91" s="5"/>
      <c r="T91" s="5"/>
      <c r="U91" s="5"/>
      <c r="V91" s="5"/>
      <c r="W91" s="5"/>
      <c r="X91" s="5"/>
      <c r="Y91" s="5"/>
      <c r="Z91" s="5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29"/>
      <c r="AN91" s="29"/>
      <c r="AO91" s="29" t="s">
        <v>46</v>
      </c>
      <c r="AP91" s="29"/>
      <c r="AQ91" s="18"/>
      <c r="AR91" s="29"/>
      <c r="AS91" s="18"/>
      <c r="AT91" s="18"/>
      <c r="AU91" s="18"/>
      <c r="AV91" s="18"/>
      <c r="AW91" s="18"/>
      <c r="AX91" s="18"/>
      <c r="AY91" s="18"/>
      <c r="AZ91" s="18"/>
      <c r="BA91" s="18"/>
      <c r="BB91" s="18"/>
    </row>
    <row r="92" spans="1:54" s="17" customFormat="1" ht="15" x14ac:dyDescent="0.25">
      <c r="A92" s="50"/>
      <c r="B92" s="49"/>
      <c r="C92" s="48" t="s">
        <v>19</v>
      </c>
      <c r="D92" s="48"/>
      <c r="E92" s="48"/>
      <c r="F92" s="48"/>
      <c r="G92" s="48"/>
      <c r="H92" s="47"/>
      <c r="I92" s="45"/>
      <c r="J92" s="45"/>
      <c r="K92" s="45"/>
      <c r="L92" s="46"/>
      <c r="M92" s="45"/>
      <c r="N92" s="46"/>
      <c r="O92" s="45"/>
      <c r="P92" s="44">
        <f>P91</f>
        <v>2606400</v>
      </c>
      <c r="Q92" s="5"/>
      <c r="R92" s="5"/>
      <c r="S92" s="5"/>
      <c r="T92" s="5"/>
      <c r="U92" s="5"/>
      <c r="V92" s="5"/>
      <c r="W92" s="5"/>
      <c r="X92" s="5"/>
      <c r="Y92" s="5"/>
      <c r="Z92" s="5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29"/>
      <c r="AN92" s="29"/>
      <c r="AO92" s="29"/>
      <c r="AP92" s="29"/>
      <c r="AQ92" s="18"/>
      <c r="AR92" s="29" t="s">
        <v>19</v>
      </c>
      <c r="AS92" s="18"/>
      <c r="AT92" s="18"/>
      <c r="AU92" s="18"/>
      <c r="AV92" s="18"/>
      <c r="AW92" s="18"/>
      <c r="AX92" s="18"/>
      <c r="AY92" s="18"/>
      <c r="AZ92" s="18"/>
      <c r="BA92" s="18"/>
      <c r="BB92" s="18"/>
    </row>
    <row r="93" spans="1:54" s="17" customFormat="1" ht="15" x14ac:dyDescent="0.25">
      <c r="A93" s="57" t="s">
        <v>45</v>
      </c>
      <c r="B93" s="56" t="s">
        <v>44</v>
      </c>
      <c r="C93" s="55" t="s">
        <v>42</v>
      </c>
      <c r="D93" s="55"/>
      <c r="E93" s="55"/>
      <c r="F93" s="55"/>
      <c r="G93" s="55"/>
      <c r="H93" s="47" t="s">
        <v>43</v>
      </c>
      <c r="I93" s="45">
        <f>9.3/100*$O$34</f>
        <v>9.3000000000000007</v>
      </c>
      <c r="J93" s="54">
        <v>1</v>
      </c>
      <c r="K93" s="53">
        <v>9.3000000000000007</v>
      </c>
      <c r="L93" s="46"/>
      <c r="M93" s="45"/>
      <c r="N93" s="46"/>
      <c r="O93" s="45"/>
      <c r="P93" s="44"/>
      <c r="Q93" s="5"/>
      <c r="R93" s="5"/>
      <c r="S93" s="5"/>
      <c r="T93" s="5"/>
      <c r="U93" s="5"/>
      <c r="V93" s="5"/>
      <c r="W93" s="5"/>
      <c r="X93" s="5"/>
      <c r="Y93" s="5"/>
      <c r="Z93" s="5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29"/>
      <c r="AN93" s="29"/>
      <c r="AO93" s="29" t="s">
        <v>42</v>
      </c>
      <c r="AP93" s="29"/>
      <c r="AQ93" s="18"/>
      <c r="AR93" s="29"/>
      <c r="AS93" s="18"/>
      <c r="AT93" s="18"/>
      <c r="AU93" s="18"/>
      <c r="AV93" s="18"/>
      <c r="AW93" s="18"/>
      <c r="AX93" s="18"/>
      <c r="AY93" s="18"/>
      <c r="AZ93" s="18"/>
      <c r="BA93" s="18"/>
      <c r="BB93" s="18"/>
    </row>
    <row r="94" spans="1:54" s="17" customFormat="1" ht="15" x14ac:dyDescent="0.25">
      <c r="A94" s="34"/>
      <c r="B94" s="39"/>
      <c r="C94" s="48" t="s">
        <v>30</v>
      </c>
      <c r="D94" s="48"/>
      <c r="E94" s="48"/>
      <c r="F94" s="48"/>
      <c r="G94" s="48"/>
      <c r="H94" s="47"/>
      <c r="I94" s="45"/>
      <c r="J94" s="45"/>
      <c r="K94" s="45"/>
      <c r="L94" s="46"/>
      <c r="M94" s="45"/>
      <c r="N94" s="51"/>
      <c r="O94" s="45"/>
      <c r="P94" s="44">
        <f>46937.14/100*$O$34</f>
        <v>46937.14</v>
      </c>
      <c r="Q94" s="67"/>
      <c r="R94" s="67"/>
      <c r="S94" s="5"/>
      <c r="T94" s="5"/>
      <c r="U94" s="5"/>
      <c r="V94" s="5"/>
      <c r="W94" s="5"/>
      <c r="X94" s="5"/>
      <c r="Y94" s="5"/>
      <c r="Z94" s="5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29"/>
      <c r="AN94" s="29"/>
      <c r="AO94" s="29"/>
      <c r="AP94" s="29" t="s">
        <v>30</v>
      </c>
      <c r="AQ94" s="18"/>
      <c r="AR94" s="29"/>
      <c r="AS94" s="18"/>
      <c r="AT94" s="18"/>
      <c r="AU94" s="18"/>
      <c r="AV94" s="18"/>
      <c r="AW94" s="18"/>
      <c r="AX94" s="18"/>
      <c r="AY94" s="18"/>
      <c r="AZ94" s="18"/>
      <c r="BA94" s="18"/>
      <c r="BB94" s="18"/>
    </row>
    <row r="95" spans="1:54" s="17" customFormat="1" ht="15" x14ac:dyDescent="0.25">
      <c r="A95" s="66"/>
      <c r="B95" s="65"/>
      <c r="C95" s="64" t="s">
        <v>29</v>
      </c>
      <c r="D95" s="64"/>
      <c r="E95" s="64"/>
      <c r="F95" s="64"/>
      <c r="G95" s="64"/>
      <c r="H95" s="63"/>
      <c r="I95" s="60"/>
      <c r="J95" s="60"/>
      <c r="K95" s="60"/>
      <c r="L95" s="61"/>
      <c r="M95" s="60"/>
      <c r="N95" s="61"/>
      <c r="O95" s="60"/>
      <c r="P95" s="59">
        <f>41663.86/100*$O$34</f>
        <v>41663.86</v>
      </c>
      <c r="Q95" s="5"/>
      <c r="R95" s="5"/>
      <c r="S95" s="5"/>
      <c r="T95" s="5"/>
      <c r="U95" s="5"/>
      <c r="V95" s="5"/>
      <c r="W95" s="5"/>
      <c r="X95" s="5"/>
      <c r="Y95" s="5"/>
      <c r="Z95" s="5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29"/>
      <c r="AN95" s="29"/>
      <c r="AO95" s="29"/>
      <c r="AP95" s="29"/>
      <c r="AQ95" s="18" t="s">
        <v>29</v>
      </c>
      <c r="AR95" s="29"/>
      <c r="AS95" s="18"/>
      <c r="AT95" s="18"/>
      <c r="AU95" s="18"/>
      <c r="AV95" s="18"/>
      <c r="AW95" s="18"/>
      <c r="AX95" s="18"/>
      <c r="AY95" s="18"/>
      <c r="AZ95" s="18"/>
      <c r="BA95" s="18"/>
      <c r="BB95" s="18"/>
    </row>
    <row r="96" spans="1:54" s="17" customFormat="1" ht="15" x14ac:dyDescent="0.25">
      <c r="A96" s="66"/>
      <c r="B96" s="65" t="s">
        <v>41</v>
      </c>
      <c r="C96" s="64" t="s">
        <v>40</v>
      </c>
      <c r="D96" s="64"/>
      <c r="E96" s="64"/>
      <c r="F96" s="64"/>
      <c r="G96" s="64"/>
      <c r="H96" s="63" t="s">
        <v>25</v>
      </c>
      <c r="I96" s="62">
        <v>97</v>
      </c>
      <c r="J96" s="60"/>
      <c r="K96" s="62">
        <v>97</v>
      </c>
      <c r="L96" s="61"/>
      <c r="M96" s="60"/>
      <c r="N96" s="61"/>
      <c r="O96" s="60"/>
      <c r="P96" s="59">
        <f>P95*K96%</f>
        <v>40413.944199999998</v>
      </c>
      <c r="Q96" s="5"/>
      <c r="R96" s="5"/>
      <c r="S96" s="5"/>
      <c r="T96" s="5"/>
      <c r="U96" s="5"/>
      <c r="V96" s="5"/>
      <c r="W96" s="5"/>
      <c r="X96" s="5"/>
      <c r="Y96" s="5"/>
      <c r="Z96" s="5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29"/>
      <c r="AN96" s="29"/>
      <c r="AO96" s="29"/>
      <c r="AP96" s="29"/>
      <c r="AQ96" s="18" t="s">
        <v>40</v>
      </c>
      <c r="AR96" s="29"/>
      <c r="AS96" s="18"/>
      <c r="AT96" s="18"/>
      <c r="AU96" s="18"/>
      <c r="AV96" s="18"/>
      <c r="AW96" s="18"/>
      <c r="AX96" s="18"/>
      <c r="AY96" s="18"/>
      <c r="AZ96" s="18"/>
      <c r="BA96" s="18"/>
      <c r="BB96" s="18"/>
    </row>
    <row r="97" spans="1:54" s="17" customFormat="1" ht="15" x14ac:dyDescent="0.25">
      <c r="A97" s="66"/>
      <c r="B97" s="65" t="s">
        <v>39</v>
      </c>
      <c r="C97" s="64" t="s">
        <v>38</v>
      </c>
      <c r="D97" s="64"/>
      <c r="E97" s="64"/>
      <c r="F97" s="64"/>
      <c r="G97" s="64"/>
      <c r="H97" s="63" t="s">
        <v>25</v>
      </c>
      <c r="I97" s="62">
        <v>51</v>
      </c>
      <c r="J97" s="60"/>
      <c r="K97" s="62">
        <v>51</v>
      </c>
      <c r="L97" s="61"/>
      <c r="M97" s="60"/>
      <c r="N97" s="61"/>
      <c r="O97" s="60"/>
      <c r="P97" s="59">
        <f>P95*K97%</f>
        <v>21248.568600000002</v>
      </c>
      <c r="Q97" s="5"/>
      <c r="R97" s="5"/>
      <c r="S97" s="5"/>
      <c r="T97" s="5"/>
      <c r="U97" s="5"/>
      <c r="V97" s="5"/>
      <c r="W97" s="5"/>
      <c r="X97" s="5"/>
      <c r="Y97" s="5"/>
      <c r="Z97" s="5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29"/>
      <c r="AN97" s="29"/>
      <c r="AO97" s="29"/>
      <c r="AP97" s="29"/>
      <c r="AQ97" s="18" t="s">
        <v>38</v>
      </c>
      <c r="AR97" s="29"/>
      <c r="AS97" s="18"/>
      <c r="AT97" s="18"/>
      <c r="AU97" s="18"/>
      <c r="AV97" s="18"/>
      <c r="AW97" s="18"/>
      <c r="AX97" s="18"/>
      <c r="AY97" s="18"/>
      <c r="AZ97" s="18"/>
      <c r="BA97" s="18"/>
      <c r="BB97" s="18"/>
    </row>
    <row r="98" spans="1:54" s="17" customFormat="1" ht="15" x14ac:dyDescent="0.25">
      <c r="A98" s="50"/>
      <c r="B98" s="49"/>
      <c r="C98" s="48" t="s">
        <v>19</v>
      </c>
      <c r="D98" s="48"/>
      <c r="E98" s="48"/>
      <c r="F98" s="48"/>
      <c r="G98" s="48"/>
      <c r="H98" s="47"/>
      <c r="I98" s="45"/>
      <c r="J98" s="45"/>
      <c r="K98" s="45"/>
      <c r="L98" s="46"/>
      <c r="M98" s="45"/>
      <c r="N98" s="51">
        <v>11766.98</v>
      </c>
      <c r="O98" s="45"/>
      <c r="P98" s="44">
        <f>P94+P96+P97</f>
        <v>108599.6528</v>
      </c>
      <c r="Q98" s="5"/>
      <c r="R98" s="5"/>
      <c r="S98" s="5"/>
      <c r="T98" s="5"/>
      <c r="U98" s="5"/>
      <c r="V98" s="5"/>
      <c r="W98" s="5"/>
      <c r="X98" s="5"/>
      <c r="Y98" s="5"/>
      <c r="Z98" s="5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29"/>
      <c r="AN98" s="29"/>
      <c r="AO98" s="29"/>
      <c r="AP98" s="29"/>
      <c r="AQ98" s="18"/>
      <c r="AR98" s="29" t="s">
        <v>19</v>
      </c>
      <c r="AS98" s="18"/>
      <c r="AT98" s="18"/>
      <c r="AU98" s="18"/>
      <c r="AV98" s="18"/>
      <c r="AW98" s="18"/>
      <c r="AX98" s="18"/>
      <c r="AY98" s="18"/>
      <c r="AZ98" s="18"/>
      <c r="BA98" s="18"/>
      <c r="BB98" s="18"/>
    </row>
    <row r="99" spans="1:54" s="17" customFormat="1" ht="23.25" x14ac:dyDescent="0.25">
      <c r="A99" s="57" t="s">
        <v>37</v>
      </c>
      <c r="B99" s="56" t="s">
        <v>36</v>
      </c>
      <c r="C99" s="55" t="s">
        <v>34</v>
      </c>
      <c r="D99" s="55"/>
      <c r="E99" s="55"/>
      <c r="F99" s="55"/>
      <c r="G99" s="55"/>
      <c r="H99" s="47" t="s">
        <v>35</v>
      </c>
      <c r="I99" s="45">
        <f>93/100*$O$34</f>
        <v>93</v>
      </c>
      <c r="J99" s="54">
        <v>1</v>
      </c>
      <c r="K99" s="54">
        <v>93</v>
      </c>
      <c r="L99" s="46"/>
      <c r="M99" s="45"/>
      <c r="N99" s="51">
        <v>3060</v>
      </c>
      <c r="O99" s="45"/>
      <c r="P99" s="44">
        <f>N99*I99</f>
        <v>284580</v>
      </c>
      <c r="Q99" s="5"/>
      <c r="R99" s="5"/>
      <c r="S99" s="5"/>
      <c r="T99" s="5"/>
      <c r="U99" s="5"/>
      <c r="V99" s="5"/>
      <c r="W99" s="5"/>
      <c r="X99" s="5"/>
      <c r="Y99" s="5"/>
      <c r="Z99" s="5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29"/>
      <c r="AN99" s="29"/>
      <c r="AO99" s="29" t="s">
        <v>34</v>
      </c>
      <c r="AP99" s="29"/>
      <c r="AQ99" s="18"/>
      <c r="AR99" s="29"/>
      <c r="AS99" s="18"/>
      <c r="AT99" s="18"/>
      <c r="AU99" s="18"/>
      <c r="AV99" s="18"/>
      <c r="AW99" s="18"/>
      <c r="AX99" s="18"/>
      <c r="AY99" s="18"/>
      <c r="AZ99" s="18"/>
      <c r="BA99" s="18"/>
      <c r="BB99" s="18"/>
    </row>
    <row r="100" spans="1:54" s="17" customFormat="1" ht="15" x14ac:dyDescent="0.25">
      <c r="A100" s="50"/>
      <c r="B100" s="49"/>
      <c r="C100" s="48" t="s">
        <v>19</v>
      </c>
      <c r="D100" s="48"/>
      <c r="E100" s="48"/>
      <c r="F100" s="48"/>
      <c r="G100" s="48"/>
      <c r="H100" s="47"/>
      <c r="I100" s="45"/>
      <c r="J100" s="45"/>
      <c r="K100" s="45"/>
      <c r="L100" s="46"/>
      <c r="M100" s="45"/>
      <c r="N100" s="46"/>
      <c r="O100" s="45"/>
      <c r="P100" s="44">
        <f>P99</f>
        <v>284580</v>
      </c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29"/>
      <c r="AN100" s="29"/>
      <c r="AO100" s="29"/>
      <c r="AP100" s="29"/>
      <c r="AQ100" s="18"/>
      <c r="AR100" s="29" t="s">
        <v>19</v>
      </c>
      <c r="AS100" s="18"/>
      <c r="AT100" s="18"/>
      <c r="AU100" s="18"/>
      <c r="AV100" s="18"/>
      <c r="AW100" s="18"/>
      <c r="AX100" s="18"/>
      <c r="AY100" s="18"/>
      <c r="AZ100" s="18"/>
      <c r="BA100" s="18"/>
      <c r="BB100" s="18"/>
    </row>
    <row r="101" spans="1:54" s="17" customFormat="1" ht="15" x14ac:dyDescent="0.25">
      <c r="A101" s="57" t="s">
        <v>33</v>
      </c>
      <c r="B101" s="56" t="s">
        <v>32</v>
      </c>
      <c r="C101" s="55" t="s">
        <v>31</v>
      </c>
      <c r="D101" s="55"/>
      <c r="E101" s="55"/>
      <c r="F101" s="55"/>
      <c r="G101" s="55"/>
      <c r="H101" s="47" t="s">
        <v>21</v>
      </c>
      <c r="I101" s="45">
        <f>18/100*$O$34</f>
        <v>18</v>
      </c>
      <c r="J101" s="54">
        <v>1</v>
      </c>
      <c r="K101" s="54">
        <v>18</v>
      </c>
      <c r="L101" s="46"/>
      <c r="M101" s="45"/>
      <c r="N101" s="46"/>
      <c r="O101" s="45"/>
      <c r="P101" s="44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29"/>
      <c r="AN101" s="29"/>
      <c r="AO101" s="29" t="s">
        <v>31</v>
      </c>
      <c r="AP101" s="29"/>
      <c r="AQ101" s="18"/>
      <c r="AR101" s="29"/>
      <c r="AS101" s="18"/>
      <c r="AT101" s="18"/>
      <c r="AU101" s="18"/>
      <c r="AV101" s="18"/>
      <c r="AW101" s="18"/>
      <c r="AX101" s="18"/>
      <c r="AY101" s="18"/>
      <c r="AZ101" s="18"/>
      <c r="BA101" s="18"/>
      <c r="BB101" s="18"/>
    </row>
    <row r="102" spans="1:54" s="17" customFormat="1" ht="15" x14ac:dyDescent="0.25">
      <c r="A102" s="34"/>
      <c r="B102" s="39"/>
      <c r="C102" s="48" t="s">
        <v>30</v>
      </c>
      <c r="D102" s="48"/>
      <c r="E102" s="48"/>
      <c r="F102" s="48"/>
      <c r="G102" s="48"/>
      <c r="H102" s="47"/>
      <c r="I102" s="45"/>
      <c r="J102" s="45"/>
      <c r="K102" s="45"/>
      <c r="L102" s="46"/>
      <c r="M102" s="45"/>
      <c r="N102" s="51"/>
      <c r="O102" s="45"/>
      <c r="P102" s="44">
        <f>7412.49/100*$O$34</f>
        <v>7412.49</v>
      </c>
      <c r="Q102" s="67"/>
      <c r="R102" s="67"/>
      <c r="S102" s="5"/>
      <c r="T102" s="5"/>
      <c r="U102" s="5"/>
      <c r="V102" s="5"/>
      <c r="W102" s="5"/>
      <c r="X102" s="5"/>
      <c r="Y102" s="5"/>
      <c r="Z102" s="5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29"/>
      <c r="AN102" s="29"/>
      <c r="AO102" s="29"/>
      <c r="AP102" s="29" t="s">
        <v>30</v>
      </c>
      <c r="AQ102" s="18"/>
      <c r="AR102" s="29"/>
      <c r="AS102" s="18"/>
      <c r="AT102" s="18"/>
      <c r="AU102" s="18"/>
      <c r="AV102" s="18"/>
      <c r="AW102" s="18"/>
      <c r="AX102" s="18"/>
      <c r="AY102" s="18"/>
      <c r="AZ102" s="18"/>
      <c r="BA102" s="18"/>
      <c r="BB102" s="18"/>
    </row>
    <row r="103" spans="1:54" s="17" customFormat="1" ht="15" x14ac:dyDescent="0.25">
      <c r="A103" s="66"/>
      <c r="B103" s="65"/>
      <c r="C103" s="64" t="s">
        <v>29</v>
      </c>
      <c r="D103" s="64"/>
      <c r="E103" s="64"/>
      <c r="F103" s="64"/>
      <c r="G103" s="64"/>
      <c r="H103" s="63"/>
      <c r="I103" s="60"/>
      <c r="J103" s="60"/>
      <c r="K103" s="60"/>
      <c r="L103" s="61"/>
      <c r="M103" s="60"/>
      <c r="N103" s="61"/>
      <c r="O103" s="60"/>
      <c r="P103" s="59">
        <f>5638.66/100*$O$34</f>
        <v>5638.66</v>
      </c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29"/>
      <c r="AN103" s="29"/>
      <c r="AO103" s="29"/>
      <c r="AP103" s="29"/>
      <c r="AQ103" s="18" t="s">
        <v>29</v>
      </c>
      <c r="AR103" s="29"/>
      <c r="AS103" s="18"/>
      <c r="AT103" s="18"/>
      <c r="AU103" s="18"/>
      <c r="AV103" s="18"/>
      <c r="AW103" s="18"/>
      <c r="AX103" s="18"/>
      <c r="AY103" s="18"/>
      <c r="AZ103" s="18"/>
      <c r="BA103" s="18"/>
      <c r="BB103" s="18"/>
    </row>
    <row r="104" spans="1:54" s="17" customFormat="1" ht="15" x14ac:dyDescent="0.25">
      <c r="A104" s="66"/>
      <c r="B104" s="65" t="s">
        <v>28</v>
      </c>
      <c r="C104" s="64" t="s">
        <v>27</v>
      </c>
      <c r="D104" s="64"/>
      <c r="E104" s="64"/>
      <c r="F104" s="64"/>
      <c r="G104" s="64"/>
      <c r="H104" s="63" t="s">
        <v>25</v>
      </c>
      <c r="I104" s="62">
        <v>110</v>
      </c>
      <c r="J104" s="60"/>
      <c r="K104" s="62">
        <v>110</v>
      </c>
      <c r="L104" s="61"/>
      <c r="M104" s="60"/>
      <c r="N104" s="61"/>
      <c r="O104" s="60"/>
      <c r="P104" s="59">
        <f>P103*K104%</f>
        <v>6202.5260000000007</v>
      </c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29"/>
      <c r="AN104" s="29"/>
      <c r="AO104" s="29"/>
      <c r="AP104" s="29"/>
      <c r="AQ104" s="18" t="s">
        <v>27</v>
      </c>
      <c r="AR104" s="29"/>
      <c r="AS104" s="18"/>
      <c r="AT104" s="18"/>
      <c r="AU104" s="18"/>
      <c r="AV104" s="18"/>
      <c r="AW104" s="18"/>
      <c r="AX104" s="18"/>
      <c r="AY104" s="18"/>
      <c r="AZ104" s="18"/>
      <c r="BA104" s="18"/>
      <c r="BB104" s="18"/>
    </row>
    <row r="105" spans="1:54" s="17" customFormat="1" ht="15" x14ac:dyDescent="0.25">
      <c r="A105" s="66"/>
      <c r="B105" s="65" t="s">
        <v>26</v>
      </c>
      <c r="C105" s="64" t="s">
        <v>24</v>
      </c>
      <c r="D105" s="64"/>
      <c r="E105" s="64"/>
      <c r="F105" s="64"/>
      <c r="G105" s="64"/>
      <c r="H105" s="63" t="s">
        <v>25</v>
      </c>
      <c r="I105" s="62">
        <v>69</v>
      </c>
      <c r="J105" s="60"/>
      <c r="K105" s="62">
        <v>69</v>
      </c>
      <c r="L105" s="61"/>
      <c r="M105" s="60"/>
      <c r="N105" s="61"/>
      <c r="O105" s="60"/>
      <c r="P105" s="59">
        <f>P103*K105%</f>
        <v>3890.6753999999996</v>
      </c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29"/>
      <c r="AN105" s="29"/>
      <c r="AO105" s="29"/>
      <c r="AP105" s="29"/>
      <c r="AQ105" s="18" t="s">
        <v>24</v>
      </c>
      <c r="AR105" s="29"/>
      <c r="AS105" s="18"/>
      <c r="AT105" s="18"/>
      <c r="AU105" s="18"/>
      <c r="AV105" s="18"/>
      <c r="AW105" s="18"/>
      <c r="AX105" s="18"/>
      <c r="AY105" s="18"/>
      <c r="AZ105" s="18"/>
      <c r="BA105" s="18"/>
      <c r="BB105" s="18"/>
    </row>
    <row r="106" spans="1:54" s="17" customFormat="1" ht="15" x14ac:dyDescent="0.25">
      <c r="A106" s="50"/>
      <c r="B106" s="49"/>
      <c r="C106" s="48" t="s">
        <v>19</v>
      </c>
      <c r="D106" s="48"/>
      <c r="E106" s="48"/>
      <c r="F106" s="48"/>
      <c r="G106" s="48"/>
      <c r="H106" s="47"/>
      <c r="I106" s="45"/>
      <c r="J106" s="45"/>
      <c r="K106" s="45"/>
      <c r="L106" s="46"/>
      <c r="M106" s="45"/>
      <c r="N106" s="58">
        <v>972.54</v>
      </c>
      <c r="O106" s="45"/>
      <c r="P106" s="44">
        <f>P102+P104+P105</f>
        <v>17505.6914</v>
      </c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29"/>
      <c r="AN106" s="29"/>
      <c r="AO106" s="29"/>
      <c r="AP106" s="29"/>
      <c r="AQ106" s="18"/>
      <c r="AR106" s="29" t="s">
        <v>19</v>
      </c>
      <c r="AS106" s="18"/>
      <c r="AT106" s="18"/>
      <c r="AU106" s="18"/>
      <c r="AV106" s="18"/>
      <c r="AW106" s="18"/>
      <c r="AX106" s="18"/>
      <c r="AY106" s="18"/>
      <c r="AZ106" s="18"/>
      <c r="BA106" s="18"/>
      <c r="BB106" s="18"/>
    </row>
    <row r="107" spans="1:54" s="17" customFormat="1" ht="23.25" x14ac:dyDescent="0.25">
      <c r="A107" s="57" t="s">
        <v>23</v>
      </c>
      <c r="B107" s="56" t="s">
        <v>22</v>
      </c>
      <c r="C107" s="55" t="s">
        <v>20</v>
      </c>
      <c r="D107" s="55"/>
      <c r="E107" s="55"/>
      <c r="F107" s="55"/>
      <c r="G107" s="55"/>
      <c r="H107" s="47" t="s">
        <v>21</v>
      </c>
      <c r="I107" s="45">
        <f>20.7/100*$O$34</f>
        <v>20.7</v>
      </c>
      <c r="J107" s="54">
        <v>1</v>
      </c>
      <c r="K107" s="53">
        <v>20.7</v>
      </c>
      <c r="L107" s="51">
        <v>1535.67</v>
      </c>
      <c r="M107" s="52">
        <v>1.25</v>
      </c>
      <c r="N107" s="51">
        <v>1919.59</v>
      </c>
      <c r="O107" s="45"/>
      <c r="P107" s="44">
        <f>N107*I107</f>
        <v>39735.512999999999</v>
      </c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29"/>
      <c r="AN107" s="29"/>
      <c r="AO107" s="29" t="s">
        <v>20</v>
      </c>
      <c r="AP107" s="29"/>
      <c r="AQ107" s="18"/>
      <c r="AR107" s="29"/>
      <c r="AS107" s="18"/>
      <c r="AT107" s="18"/>
      <c r="AU107" s="18"/>
      <c r="AV107" s="18"/>
      <c r="AW107" s="18"/>
      <c r="AX107" s="18"/>
      <c r="AY107" s="18"/>
      <c r="AZ107" s="18"/>
      <c r="BA107" s="18"/>
      <c r="BB107" s="18"/>
    </row>
    <row r="108" spans="1:54" s="17" customFormat="1" ht="15" x14ac:dyDescent="0.25">
      <c r="A108" s="50"/>
      <c r="B108" s="49"/>
      <c r="C108" s="48" t="s">
        <v>19</v>
      </c>
      <c r="D108" s="48"/>
      <c r="E108" s="48"/>
      <c r="F108" s="48"/>
      <c r="G108" s="48"/>
      <c r="H108" s="47"/>
      <c r="I108" s="45"/>
      <c r="J108" s="45"/>
      <c r="K108" s="45"/>
      <c r="L108" s="46"/>
      <c r="M108" s="45"/>
      <c r="N108" s="46"/>
      <c r="O108" s="45"/>
      <c r="P108" s="44">
        <f>P107</f>
        <v>39735.512999999999</v>
      </c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29"/>
      <c r="AN108" s="29"/>
      <c r="AO108" s="29"/>
      <c r="AP108" s="29"/>
      <c r="AQ108" s="18"/>
      <c r="AR108" s="29" t="s">
        <v>19</v>
      </c>
      <c r="AS108" s="18"/>
      <c r="AT108" s="18"/>
      <c r="AU108" s="18"/>
      <c r="AV108" s="18"/>
      <c r="AW108" s="18"/>
      <c r="AX108" s="18"/>
      <c r="AY108" s="18"/>
      <c r="AZ108" s="18"/>
      <c r="BA108" s="18"/>
      <c r="BB108" s="18"/>
    </row>
    <row r="109" spans="1:54" s="17" customFormat="1" ht="0" hidden="1" customHeight="1" x14ac:dyDescent="0.25">
      <c r="A109" s="43"/>
      <c r="B109" s="27"/>
      <c r="C109" s="27"/>
      <c r="D109" s="27"/>
      <c r="E109" s="27"/>
      <c r="F109" s="42"/>
      <c r="G109" s="42"/>
      <c r="H109" s="42"/>
      <c r="I109" s="42"/>
      <c r="J109" s="28"/>
      <c r="K109" s="42"/>
      <c r="L109" s="42"/>
      <c r="M109" s="42"/>
      <c r="N109" s="28"/>
      <c r="O109" s="41"/>
      <c r="P109" s="40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29"/>
      <c r="AN109" s="29"/>
      <c r="AO109" s="29"/>
      <c r="AP109" s="29"/>
      <c r="AQ109" s="18"/>
      <c r="AR109" s="29"/>
      <c r="AS109" s="18"/>
      <c r="AT109" s="18"/>
      <c r="AU109" s="18"/>
      <c r="AV109" s="18"/>
      <c r="AW109" s="18"/>
      <c r="AX109" s="18"/>
      <c r="AY109" s="18"/>
      <c r="AZ109" s="18"/>
      <c r="BA109" s="18"/>
      <c r="BB109" s="18"/>
    </row>
    <row r="110" spans="1:54" s="17" customFormat="1" ht="15" x14ac:dyDescent="0.25">
      <c r="A110" s="34"/>
      <c r="B110" s="33"/>
      <c r="C110" s="37" t="s">
        <v>18</v>
      </c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8"/>
      <c r="Q110" s="3"/>
      <c r="R110" s="3"/>
      <c r="S110" s="5"/>
      <c r="T110" s="5"/>
      <c r="U110" s="5"/>
      <c r="V110" s="5"/>
      <c r="W110" s="5"/>
      <c r="X110" s="5"/>
      <c r="Y110" s="5"/>
      <c r="Z110" s="5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29" t="s">
        <v>18</v>
      </c>
      <c r="AT110" s="18"/>
      <c r="AU110" s="18"/>
      <c r="AV110" s="18"/>
      <c r="AW110" s="18"/>
      <c r="AX110" s="18"/>
      <c r="AY110" s="18"/>
      <c r="AZ110" s="18"/>
      <c r="BA110" s="18"/>
      <c r="BB110" s="18"/>
    </row>
    <row r="111" spans="1:54" s="17" customFormat="1" ht="15" x14ac:dyDescent="0.25">
      <c r="A111" s="34"/>
      <c r="B111" s="39"/>
      <c r="C111" s="8" t="s">
        <v>17</v>
      </c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30">
        <f>3313580.71/100*$O$34</f>
        <v>3313580.71</v>
      </c>
      <c r="Q111" s="3"/>
      <c r="R111" s="3"/>
      <c r="S111" s="5"/>
      <c r="T111" s="5"/>
      <c r="U111" s="5"/>
      <c r="V111" s="5"/>
      <c r="W111" s="5"/>
      <c r="X111" s="5"/>
      <c r="Y111" s="5"/>
      <c r="Z111" s="5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29"/>
      <c r="AT111" s="2" t="s">
        <v>17</v>
      </c>
      <c r="AU111" s="18"/>
      <c r="AV111" s="18"/>
      <c r="AW111" s="18"/>
      <c r="AX111" s="18"/>
      <c r="AY111" s="18"/>
      <c r="AZ111" s="18"/>
      <c r="BA111" s="18"/>
      <c r="BB111" s="18"/>
    </row>
    <row r="112" spans="1:54" s="17" customFormat="1" ht="15" x14ac:dyDescent="0.25">
      <c r="A112" s="34"/>
      <c r="B112" s="39"/>
      <c r="C112" s="8" t="s">
        <v>16</v>
      </c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30">
        <f>3211117.73/100*$O$34</f>
        <v>3211117.73</v>
      </c>
      <c r="Q112" s="3"/>
      <c r="R112" s="3"/>
      <c r="S112" s="5"/>
      <c r="T112" s="5"/>
      <c r="U112" s="5"/>
      <c r="V112" s="5"/>
      <c r="W112" s="5"/>
      <c r="X112" s="5"/>
      <c r="Y112" s="5"/>
      <c r="Z112" s="5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29"/>
      <c r="AT112" s="2" t="s">
        <v>16</v>
      </c>
      <c r="AU112" s="18"/>
      <c r="AV112" s="18"/>
      <c r="AW112" s="18"/>
      <c r="AX112" s="18"/>
      <c r="AY112" s="18"/>
      <c r="AZ112" s="18"/>
      <c r="BA112" s="18"/>
      <c r="BB112" s="18"/>
    </row>
    <row r="113" spans="1:54" s="17" customFormat="1" ht="15" x14ac:dyDescent="0.25">
      <c r="A113" s="34"/>
      <c r="B113" s="39"/>
      <c r="C113" s="8" t="s">
        <v>15</v>
      </c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30">
        <f>394012.93/100*$O$34</f>
        <v>394012.93</v>
      </c>
      <c r="Q113" s="3"/>
      <c r="R113" s="3"/>
      <c r="S113" s="5"/>
      <c r="T113" s="5"/>
      <c r="U113" s="5"/>
      <c r="V113" s="5"/>
      <c r="W113" s="5"/>
      <c r="X113" s="5"/>
      <c r="Y113" s="5"/>
      <c r="Z113" s="5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29"/>
      <c r="AT113" s="2" t="s">
        <v>15</v>
      </c>
      <c r="AU113" s="18"/>
      <c r="AV113" s="18"/>
      <c r="AW113" s="18"/>
      <c r="AX113" s="18"/>
      <c r="AY113" s="18"/>
      <c r="AZ113" s="18"/>
      <c r="BA113" s="18"/>
      <c r="BB113" s="18"/>
    </row>
    <row r="114" spans="1:54" s="17" customFormat="1" ht="15" x14ac:dyDescent="0.25">
      <c r="A114" s="34"/>
      <c r="B114" s="39"/>
      <c r="C114" s="8" t="s">
        <v>14</v>
      </c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30">
        <f>P43+P49+P56+P62+P69+P79+P87+P95+P103</f>
        <v>193266.79</v>
      </c>
      <c r="Q114" s="3"/>
      <c r="R114" s="3"/>
      <c r="S114" s="5"/>
      <c r="T114" s="5"/>
      <c r="U114" s="5"/>
      <c r="V114" s="5"/>
      <c r="W114" s="5"/>
      <c r="X114" s="5"/>
      <c r="Y114" s="5"/>
      <c r="Z114" s="5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29"/>
      <c r="AT114" s="2" t="s">
        <v>14</v>
      </c>
      <c r="AU114" s="18"/>
      <c r="AV114" s="18"/>
      <c r="AW114" s="18"/>
      <c r="AX114" s="18"/>
      <c r="AY114" s="18"/>
      <c r="AZ114" s="18"/>
      <c r="BA114" s="18"/>
      <c r="BB114" s="18"/>
    </row>
    <row r="115" spans="1:54" s="17" customFormat="1" ht="15" x14ac:dyDescent="0.25">
      <c r="A115" s="34"/>
      <c r="B115" s="39"/>
      <c r="C115" s="8" t="s">
        <v>13</v>
      </c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30">
        <f>P44+P50+P57+P63+P70+P80+P88+P96+P104</f>
        <v>187625.37440000003</v>
      </c>
      <c r="Q115" s="3"/>
      <c r="R115" s="3"/>
      <c r="S115" s="5"/>
      <c r="T115" s="5"/>
      <c r="U115" s="5"/>
      <c r="V115" s="5"/>
      <c r="W115" s="5"/>
      <c r="X115" s="5"/>
      <c r="Y115" s="5"/>
      <c r="Z115" s="5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29"/>
      <c r="AT115" s="2" t="s">
        <v>13</v>
      </c>
      <c r="AU115" s="18"/>
      <c r="AV115" s="18"/>
      <c r="AW115" s="18"/>
      <c r="AX115" s="18"/>
      <c r="AY115" s="18"/>
      <c r="AZ115" s="18"/>
      <c r="BA115" s="18"/>
      <c r="BB115" s="18"/>
    </row>
    <row r="116" spans="1:54" s="17" customFormat="1" ht="15" x14ac:dyDescent="0.25">
      <c r="A116" s="34"/>
      <c r="B116" s="39"/>
      <c r="C116" s="8" t="s">
        <v>12</v>
      </c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30">
        <f>P45+P51+P58+P64+P71+P81+P89+P97+P105</f>
        <v>103924.56779999999</v>
      </c>
      <c r="Q116" s="3"/>
      <c r="R116" s="3"/>
      <c r="S116" s="5"/>
      <c r="T116" s="5"/>
      <c r="U116" s="5"/>
      <c r="V116" s="5"/>
      <c r="W116" s="5"/>
      <c r="X116" s="5"/>
      <c r="Y116" s="5"/>
      <c r="Z116" s="5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29"/>
      <c r="AT116" s="2" t="s">
        <v>12</v>
      </c>
      <c r="AU116" s="18"/>
      <c r="AV116" s="18"/>
      <c r="AW116" s="18"/>
      <c r="AX116" s="18"/>
      <c r="AY116" s="18"/>
      <c r="AZ116" s="18"/>
      <c r="BA116" s="18"/>
      <c r="BB116" s="18"/>
    </row>
    <row r="117" spans="1:54" s="17" customFormat="1" ht="15" x14ac:dyDescent="0.25">
      <c r="A117" s="34"/>
      <c r="B117" s="33"/>
      <c r="C117" s="37" t="s">
        <v>11</v>
      </c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8">
        <v>3605130.66</v>
      </c>
      <c r="Q117" s="3"/>
      <c r="R117" s="3"/>
      <c r="S117" s="5"/>
      <c r="T117" s="5"/>
      <c r="U117" s="5"/>
      <c r="V117" s="5"/>
      <c r="W117" s="5"/>
      <c r="X117" s="5"/>
      <c r="Y117" s="5"/>
      <c r="Z117" s="5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29"/>
      <c r="AT117" s="2"/>
      <c r="AU117" s="29" t="s">
        <v>11</v>
      </c>
      <c r="AV117" s="18"/>
      <c r="AW117" s="18"/>
      <c r="AX117" s="18"/>
      <c r="AY117" s="18"/>
      <c r="AZ117" s="18"/>
      <c r="BA117" s="18"/>
      <c r="BB117" s="18"/>
    </row>
    <row r="118" spans="1:54" s="17" customFormat="1" ht="15" x14ac:dyDescent="0.25">
      <c r="A118" s="34"/>
      <c r="B118" s="33"/>
      <c r="C118" s="37" t="s">
        <v>10</v>
      </c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6"/>
      <c r="Q118" s="3"/>
      <c r="R118" s="3"/>
      <c r="S118" s="5"/>
      <c r="T118" s="5"/>
      <c r="U118" s="5"/>
      <c r="V118" s="5"/>
      <c r="W118" s="5"/>
      <c r="X118" s="5"/>
      <c r="Y118" s="5"/>
      <c r="Z118" s="5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  <c r="AU118" s="18"/>
      <c r="AV118" s="29" t="s">
        <v>10</v>
      </c>
      <c r="AW118" s="18"/>
      <c r="AX118" s="18"/>
      <c r="AY118" s="18"/>
      <c r="AZ118" s="18"/>
      <c r="BA118" s="18"/>
      <c r="BB118" s="18"/>
    </row>
    <row r="119" spans="1:54" s="17" customFormat="1" ht="15" x14ac:dyDescent="0.25">
      <c r="A119" s="34"/>
      <c r="B119" s="33"/>
      <c r="C119" s="31" t="s">
        <v>9</v>
      </c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0">
        <f>2890980/100*$O$34</f>
        <v>2890980</v>
      </c>
      <c r="Q119" s="3"/>
      <c r="R119" s="3"/>
      <c r="S119" s="5"/>
      <c r="T119" s="5"/>
      <c r="U119" s="5"/>
      <c r="V119" s="5"/>
      <c r="W119" s="5"/>
      <c r="X119" s="5"/>
      <c r="Y119" s="5"/>
      <c r="Z119" s="5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  <c r="AU119" s="18"/>
      <c r="AV119" s="29"/>
      <c r="AW119" s="2" t="s">
        <v>9</v>
      </c>
      <c r="AX119" s="18"/>
      <c r="AY119" s="18"/>
      <c r="AZ119" s="18"/>
      <c r="BA119" s="18"/>
      <c r="BB119" s="18"/>
    </row>
    <row r="120" spans="1:54" s="17" customFormat="1" ht="15" x14ac:dyDescent="0.25">
      <c r="A120" s="34"/>
      <c r="B120" s="33"/>
      <c r="C120" s="31" t="s">
        <v>8</v>
      </c>
      <c r="D120" s="31"/>
      <c r="E120" s="31"/>
      <c r="F120" s="31"/>
      <c r="G120" s="31"/>
      <c r="H120" s="31"/>
      <c r="I120" s="31"/>
      <c r="J120" s="31"/>
      <c r="K120" s="35">
        <f>488.3664/100*$O$34</f>
        <v>488.36639999999994</v>
      </c>
      <c r="L120" s="31"/>
      <c r="M120" s="31"/>
      <c r="N120" s="31"/>
      <c r="O120" s="31"/>
      <c r="P120" s="30"/>
      <c r="Q120" s="3"/>
      <c r="R120" s="3"/>
      <c r="S120" s="5"/>
      <c r="T120" s="5"/>
      <c r="U120" s="5"/>
      <c r="V120" s="5"/>
      <c r="W120" s="5"/>
      <c r="X120" s="5"/>
      <c r="Y120" s="5"/>
      <c r="Z120" s="5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  <c r="AU120" s="18"/>
      <c r="AV120" s="29"/>
      <c r="AW120" s="2"/>
      <c r="AX120" s="2" t="s">
        <v>8</v>
      </c>
      <c r="AY120" s="18"/>
      <c r="AZ120" s="18"/>
      <c r="BA120" s="18"/>
      <c r="BB120" s="18"/>
    </row>
    <row r="121" spans="1:54" s="17" customFormat="1" ht="15" x14ac:dyDescent="0.25">
      <c r="A121" s="34"/>
      <c r="B121" s="33"/>
      <c r="C121" s="31" t="s">
        <v>7</v>
      </c>
      <c r="D121" s="31"/>
      <c r="E121" s="31"/>
      <c r="F121" s="31"/>
      <c r="G121" s="31"/>
      <c r="H121" s="31"/>
      <c r="I121" s="31"/>
      <c r="J121" s="31"/>
      <c r="K121" s="32">
        <f>55.73736/100*$O$34</f>
        <v>55.737360000000002</v>
      </c>
      <c r="L121" s="31"/>
      <c r="M121" s="31"/>
      <c r="N121" s="31"/>
      <c r="O121" s="31"/>
      <c r="P121" s="30"/>
      <c r="Q121" s="3"/>
      <c r="R121" s="3"/>
      <c r="S121" s="5"/>
      <c r="T121" s="5"/>
      <c r="U121" s="5"/>
      <c r="V121" s="5"/>
      <c r="W121" s="5"/>
      <c r="X121" s="5"/>
      <c r="Y121" s="5"/>
      <c r="Z121" s="5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  <c r="AU121" s="18"/>
      <c r="AV121" s="29"/>
      <c r="AW121" s="2"/>
      <c r="AX121" s="2" t="s">
        <v>7</v>
      </c>
      <c r="AY121" s="18"/>
      <c r="AZ121" s="18"/>
      <c r="BA121" s="18"/>
      <c r="BB121" s="18"/>
    </row>
    <row r="122" spans="1:54" s="17" customFormat="1" ht="11.25" hidden="1" customHeight="1" x14ac:dyDescent="0.2">
      <c r="A122" s="7"/>
      <c r="B122" s="28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5"/>
      <c r="O122" s="26"/>
      <c r="P122" s="25"/>
      <c r="Q122" s="3"/>
      <c r="R122" s="3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  <c r="AU122" s="18"/>
      <c r="AV122" s="18"/>
      <c r="AW122" s="18"/>
      <c r="AX122" s="18"/>
      <c r="AY122" s="18"/>
      <c r="AZ122" s="18"/>
      <c r="BA122" s="18"/>
      <c r="BB122" s="18"/>
    </row>
    <row r="123" spans="1:54" s="5" customFormat="1" ht="26.25" customHeight="1" x14ac:dyDescent="0.25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3"/>
    </row>
    <row r="124" spans="1:54" s="17" customFormat="1" ht="15" x14ac:dyDescent="0.25">
      <c r="A124" s="22"/>
      <c r="B124" s="21" t="s">
        <v>6</v>
      </c>
      <c r="C124" s="20"/>
      <c r="D124" s="20"/>
      <c r="E124" s="20"/>
      <c r="F124" s="20"/>
      <c r="G124" s="20"/>
      <c r="H124" s="20"/>
      <c r="I124" s="19"/>
      <c r="J124" s="19"/>
      <c r="K124" s="19"/>
      <c r="L124" s="19"/>
      <c r="M124" s="19"/>
      <c r="N124" s="19"/>
      <c r="O124" s="5"/>
      <c r="P124" s="6"/>
      <c r="Q124" s="3"/>
      <c r="R124" s="3"/>
      <c r="S124" s="5"/>
      <c r="T124" s="5"/>
      <c r="U124" s="5"/>
      <c r="V124" s="5"/>
      <c r="W124" s="5"/>
      <c r="X124" s="5"/>
      <c r="Y124" s="5"/>
      <c r="Z124" s="5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  <c r="AU124" s="18"/>
      <c r="AV124" s="18"/>
      <c r="AW124" s="18"/>
      <c r="AX124" s="18"/>
      <c r="AY124" s="18" t="s">
        <v>4</v>
      </c>
      <c r="AZ124" s="18" t="s">
        <v>4</v>
      </c>
      <c r="BA124" s="18"/>
      <c r="BB124" s="18"/>
    </row>
    <row r="125" spans="1:54" s="11" customFormat="1" ht="16.5" customHeight="1" x14ac:dyDescent="0.25">
      <c r="A125" s="16"/>
      <c r="B125" s="21"/>
      <c r="C125" s="15" t="s">
        <v>3</v>
      </c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P125" s="14"/>
      <c r="Q125" s="13"/>
      <c r="R125" s="13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</row>
    <row r="126" spans="1:54" s="17" customFormat="1" ht="15" x14ac:dyDescent="0.25">
      <c r="A126" s="22"/>
      <c r="B126" s="21" t="s">
        <v>5</v>
      </c>
      <c r="C126" s="20"/>
      <c r="D126" s="20"/>
      <c r="E126" s="20"/>
      <c r="F126" s="20"/>
      <c r="G126" s="20"/>
      <c r="H126" s="20"/>
      <c r="I126" s="19"/>
      <c r="J126" s="19"/>
      <c r="K126" s="19"/>
      <c r="L126" s="19"/>
      <c r="M126" s="19"/>
      <c r="N126" s="19"/>
      <c r="O126" s="5"/>
      <c r="P126" s="6"/>
      <c r="Q126" s="3"/>
      <c r="R126" s="3"/>
      <c r="S126" s="5"/>
      <c r="T126" s="5"/>
      <c r="U126" s="5"/>
      <c r="V126" s="5"/>
      <c r="W126" s="5"/>
      <c r="X126" s="5"/>
      <c r="Y126" s="5"/>
      <c r="Z126" s="5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  <c r="AU126" s="18"/>
      <c r="AV126" s="18"/>
      <c r="AW126" s="18"/>
      <c r="AX126" s="18"/>
      <c r="AY126" s="18"/>
      <c r="AZ126" s="18"/>
      <c r="BA126" s="18" t="s">
        <v>4</v>
      </c>
      <c r="BB126" s="18" t="s">
        <v>4</v>
      </c>
    </row>
    <row r="127" spans="1:54" s="11" customFormat="1" ht="16.5" customHeight="1" x14ac:dyDescent="0.25">
      <c r="A127" s="16"/>
      <c r="C127" s="15" t="s">
        <v>3</v>
      </c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P127" s="14"/>
      <c r="Q127" s="13"/>
      <c r="R127" s="13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</row>
    <row r="128" spans="1:54" s="5" customFormat="1" ht="12" customHeight="1" x14ac:dyDescent="0.2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4"/>
    </row>
    <row r="129" spans="1:16" s="5" customFormat="1" ht="26.25" customHeight="1" x14ac:dyDescent="0.25">
      <c r="A129" s="10" t="s">
        <v>2</v>
      </c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</row>
    <row r="130" spans="1:16" s="5" customFormat="1" ht="17.25" customHeight="1" x14ac:dyDescent="0.25">
      <c r="A130" s="8" t="s">
        <v>1</v>
      </c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</row>
    <row r="131" spans="1:16" s="5" customFormat="1" ht="17.25" customHeight="1" x14ac:dyDescent="0.25">
      <c r="A131" s="8" t="s">
        <v>0</v>
      </c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</row>
    <row r="132" spans="1:16" s="5" customFormat="1" ht="13.5" customHeight="1" x14ac:dyDescent="0.2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4"/>
    </row>
    <row r="133" spans="1:16" s="5" customFormat="1" ht="15" x14ac:dyDescent="0.25">
      <c r="A133" s="7"/>
      <c r="P133" s="6"/>
    </row>
    <row r="134" spans="1:16" s="5" customFormat="1" ht="15" x14ac:dyDescent="0.25">
      <c r="A134" s="7"/>
      <c r="P134" s="6"/>
    </row>
    <row r="135" spans="1:16" s="5" customFormat="1" ht="15" x14ac:dyDescent="0.25">
      <c r="A135" s="7"/>
      <c r="P135" s="6"/>
    </row>
    <row r="136" spans="1:16" s="5" customFormat="1" ht="15" x14ac:dyDescent="0.25">
      <c r="A136" s="7"/>
      <c r="P136" s="6"/>
    </row>
    <row r="137" spans="1:16" s="5" customFormat="1" ht="15" x14ac:dyDescent="0.25">
      <c r="A137" s="7"/>
      <c r="P137" s="6"/>
    </row>
    <row r="138" spans="1:16" s="5" customFormat="1" ht="15" x14ac:dyDescent="0.25">
      <c r="A138" s="7"/>
      <c r="P138" s="6"/>
    </row>
    <row r="139" spans="1:16" s="5" customFormat="1" ht="15" x14ac:dyDescent="0.25">
      <c r="A139" s="7"/>
      <c r="P139" s="6"/>
    </row>
    <row r="140" spans="1:16" s="5" customFormat="1" ht="15" x14ac:dyDescent="0.25">
      <c r="A140" s="7"/>
      <c r="P140" s="6"/>
    </row>
    <row r="141" spans="1:16" s="5" customFormat="1" ht="15" x14ac:dyDescent="0.25">
      <c r="A141" s="7"/>
      <c r="P141" s="6"/>
    </row>
    <row r="142" spans="1:16" s="5" customFormat="1" ht="15" x14ac:dyDescent="0.25">
      <c r="A142" s="7"/>
      <c r="P142" s="6"/>
    </row>
    <row r="143" spans="1:16" s="5" customFormat="1" ht="15" x14ac:dyDescent="0.25">
      <c r="A143" s="7"/>
      <c r="P143" s="6"/>
    </row>
    <row r="144" spans="1:16" s="5" customFormat="1" ht="15" x14ac:dyDescent="0.25">
      <c r="A144" s="7"/>
      <c r="P144" s="6"/>
    </row>
    <row r="145" spans="1:16" s="5" customFormat="1" ht="15" x14ac:dyDescent="0.25">
      <c r="A145" s="7"/>
      <c r="P145" s="6"/>
    </row>
    <row r="146" spans="1:16" s="5" customFormat="1" ht="15" x14ac:dyDescent="0.25">
      <c r="A146" s="7"/>
      <c r="P146" s="6"/>
    </row>
    <row r="147" spans="1:16" s="5" customFormat="1" ht="15" x14ac:dyDescent="0.25">
      <c r="A147" s="7"/>
      <c r="P147" s="6"/>
    </row>
    <row r="148" spans="1:16" s="5" customFormat="1" ht="15" x14ac:dyDescent="0.25">
      <c r="A148" s="7"/>
      <c r="P148" s="6"/>
    </row>
    <row r="149" spans="1:16" s="5" customFormat="1" ht="15" x14ac:dyDescent="0.25">
      <c r="A149" s="7"/>
      <c r="P149" s="6"/>
    </row>
    <row r="150" spans="1:16" s="5" customFormat="1" ht="15" x14ac:dyDescent="0.25">
      <c r="A150" s="7"/>
      <c r="P150" s="6"/>
    </row>
    <row r="151" spans="1:16" s="5" customFormat="1" ht="15" x14ac:dyDescent="0.25">
      <c r="A151" s="7"/>
      <c r="P151" s="6"/>
    </row>
    <row r="152" spans="1:16" s="5" customFormat="1" ht="15" x14ac:dyDescent="0.25">
      <c r="A152" s="7"/>
      <c r="P152" s="6"/>
    </row>
    <row r="153" spans="1:16" s="5" customFormat="1" ht="15" x14ac:dyDescent="0.25">
      <c r="A153" s="7"/>
      <c r="P153" s="6"/>
    </row>
    <row r="154" spans="1:16" s="5" customFormat="1" ht="15" x14ac:dyDescent="0.25">
      <c r="A154" s="7"/>
      <c r="P154" s="6"/>
    </row>
    <row r="155" spans="1:16" s="5" customFormat="1" ht="15" x14ac:dyDescent="0.25">
      <c r="A155" s="7"/>
      <c r="P155" s="6"/>
    </row>
    <row r="156" spans="1:16" s="5" customFormat="1" ht="15" x14ac:dyDescent="0.25">
      <c r="A156" s="7"/>
      <c r="P156" s="6"/>
    </row>
    <row r="157" spans="1:16" s="5" customFormat="1" ht="15" x14ac:dyDescent="0.25">
      <c r="A157" s="7"/>
      <c r="P157" s="6"/>
    </row>
    <row r="158" spans="1:16" s="5" customFormat="1" ht="15" x14ac:dyDescent="0.25">
      <c r="A158" s="7"/>
      <c r="P158" s="6"/>
    </row>
    <row r="159" spans="1:16" s="5" customFormat="1" ht="15" x14ac:dyDescent="0.25">
      <c r="A159" s="7"/>
      <c r="P159" s="6"/>
    </row>
    <row r="160" spans="1:16" s="5" customFormat="1" ht="15" x14ac:dyDescent="0.25">
      <c r="A160" s="7"/>
      <c r="P160" s="6"/>
    </row>
    <row r="161" spans="1:16" s="5" customFormat="1" ht="15" x14ac:dyDescent="0.25">
      <c r="A161" s="7"/>
      <c r="P161" s="6"/>
    </row>
    <row r="162" spans="1:16" s="5" customFormat="1" ht="15" x14ac:dyDescent="0.25">
      <c r="A162" s="7"/>
      <c r="P162" s="6"/>
    </row>
    <row r="163" spans="1:16" s="5" customFormat="1" ht="15" x14ac:dyDescent="0.25">
      <c r="A163" s="7"/>
      <c r="P163" s="6"/>
    </row>
    <row r="164" spans="1:16" s="5" customFormat="1" ht="15" x14ac:dyDescent="0.25">
      <c r="A164" s="7"/>
      <c r="P164" s="6"/>
    </row>
    <row r="165" spans="1:16" s="5" customFormat="1" ht="15" x14ac:dyDescent="0.25">
      <c r="A165" s="7"/>
      <c r="P165" s="6"/>
    </row>
    <row r="166" spans="1:16" s="5" customFormat="1" ht="15" x14ac:dyDescent="0.25">
      <c r="A166" s="7"/>
      <c r="P166" s="6"/>
    </row>
    <row r="167" spans="1:16" s="5" customFormat="1" ht="15" x14ac:dyDescent="0.25">
      <c r="A167" s="7"/>
      <c r="P167" s="6"/>
    </row>
  </sheetData>
  <mergeCells count="126">
    <mergeCell ref="G9:P9"/>
    <mergeCell ref="A4:F4"/>
    <mergeCell ref="G4:P4"/>
    <mergeCell ref="A5:F5"/>
    <mergeCell ref="G5:P5"/>
    <mergeCell ref="A6:F6"/>
    <mergeCell ref="G6:P6"/>
    <mergeCell ref="A10:F10"/>
    <mergeCell ref="G10:P10"/>
    <mergeCell ref="A11:F11"/>
    <mergeCell ref="G11:P11"/>
    <mergeCell ref="A13:P13"/>
    <mergeCell ref="A7:F7"/>
    <mergeCell ref="G7:P7"/>
    <mergeCell ref="A8:F8"/>
    <mergeCell ref="G8:P8"/>
    <mergeCell ref="A9:F9"/>
    <mergeCell ref="B35:B37"/>
    <mergeCell ref="C35:G37"/>
    <mergeCell ref="H35:H37"/>
    <mergeCell ref="I35:K36"/>
    <mergeCell ref="L35:P36"/>
    <mergeCell ref="A14:P14"/>
    <mergeCell ref="A16:P16"/>
    <mergeCell ref="A17:P17"/>
    <mergeCell ref="A18:P18"/>
    <mergeCell ref="A20:P20"/>
    <mergeCell ref="C38:G38"/>
    <mergeCell ref="A39:P39"/>
    <mergeCell ref="A40:P40"/>
    <mergeCell ref="C41:G41"/>
    <mergeCell ref="C42:G42"/>
    <mergeCell ref="A21:P21"/>
    <mergeCell ref="B23:F23"/>
    <mergeCell ref="B24:F24"/>
    <mergeCell ref="C26:F26"/>
    <mergeCell ref="A35:A37"/>
    <mergeCell ref="C48:G48"/>
    <mergeCell ref="C49:G49"/>
    <mergeCell ref="C50:G50"/>
    <mergeCell ref="C51:G51"/>
    <mergeCell ref="C52:G52"/>
    <mergeCell ref="C43:G43"/>
    <mergeCell ref="C44:G44"/>
    <mergeCell ref="C45:G45"/>
    <mergeCell ref="C46:G46"/>
    <mergeCell ref="C47:G47"/>
    <mergeCell ref="C58:G58"/>
    <mergeCell ref="C59:G59"/>
    <mergeCell ref="C60:G60"/>
    <mergeCell ref="C61:G61"/>
    <mergeCell ref="C62:G62"/>
    <mergeCell ref="A53:P53"/>
    <mergeCell ref="C54:G54"/>
    <mergeCell ref="C55:G55"/>
    <mergeCell ref="C56:G56"/>
    <mergeCell ref="C57:G57"/>
    <mergeCell ref="C68:G68"/>
    <mergeCell ref="C69:G69"/>
    <mergeCell ref="C70:G70"/>
    <mergeCell ref="C71:G71"/>
    <mergeCell ref="C72:G72"/>
    <mergeCell ref="C63:G63"/>
    <mergeCell ref="C64:G64"/>
    <mergeCell ref="C65:G65"/>
    <mergeCell ref="A66:P66"/>
    <mergeCell ref="C67:G67"/>
    <mergeCell ref="C78:G78"/>
    <mergeCell ref="C79:G79"/>
    <mergeCell ref="C80:G80"/>
    <mergeCell ref="C81:G81"/>
    <mergeCell ref="C82:G82"/>
    <mergeCell ref="C73:G73"/>
    <mergeCell ref="C74:G74"/>
    <mergeCell ref="C75:G75"/>
    <mergeCell ref="C76:G76"/>
    <mergeCell ref="C77:G77"/>
    <mergeCell ref="C88:G88"/>
    <mergeCell ref="C89:G89"/>
    <mergeCell ref="C90:G90"/>
    <mergeCell ref="C91:G91"/>
    <mergeCell ref="C92:G92"/>
    <mergeCell ref="C83:G83"/>
    <mergeCell ref="C84:G84"/>
    <mergeCell ref="C85:G85"/>
    <mergeCell ref="C86:G86"/>
    <mergeCell ref="C87:G87"/>
    <mergeCell ref="C98:G98"/>
    <mergeCell ref="C99:G99"/>
    <mergeCell ref="C100:G100"/>
    <mergeCell ref="C101:G101"/>
    <mergeCell ref="C102:G102"/>
    <mergeCell ref="C93:G93"/>
    <mergeCell ref="C94:G94"/>
    <mergeCell ref="C95:G95"/>
    <mergeCell ref="C96:G96"/>
    <mergeCell ref="C97:G97"/>
    <mergeCell ref="C108:G108"/>
    <mergeCell ref="C110:O110"/>
    <mergeCell ref="C111:O111"/>
    <mergeCell ref="C112:O112"/>
    <mergeCell ref="C113:O113"/>
    <mergeCell ref="C103:G103"/>
    <mergeCell ref="C104:G104"/>
    <mergeCell ref="C105:G105"/>
    <mergeCell ref="C106:G106"/>
    <mergeCell ref="C107:G107"/>
    <mergeCell ref="C119:O119"/>
    <mergeCell ref="C120:J120"/>
    <mergeCell ref="L120:O120"/>
    <mergeCell ref="C121:J121"/>
    <mergeCell ref="L121:O121"/>
    <mergeCell ref="C114:O114"/>
    <mergeCell ref="C115:O115"/>
    <mergeCell ref="C116:O116"/>
    <mergeCell ref="C117:O117"/>
    <mergeCell ref="C118:O118"/>
    <mergeCell ref="C127:N127"/>
    <mergeCell ref="A129:P129"/>
    <mergeCell ref="A130:P130"/>
    <mergeCell ref="A131:P131"/>
    <mergeCell ref="C124:H124"/>
    <mergeCell ref="I124:N124"/>
    <mergeCell ref="C125:N125"/>
    <mergeCell ref="C126:H126"/>
    <mergeCell ref="I126:N126"/>
  </mergeCells>
  <printOptions horizontalCentered="1"/>
  <pageMargins left="0.31496062874794001" right="0.31496062874794001" top="0.78740155696868896" bottom="0.31496062874794001" header="0.19685038924217199" footer="0.19685038924217199"/>
  <pageSetup paperSize="9" scale="69" fitToHeight="0" orientation="landscape" r:id="rId1"/>
  <headerFooter>
    <oddFooter>&amp;RСтраница &amp;P</oddFooter>
  </headerFooter>
  <rowBreaks count="1" manualBreakCount="1">
    <brk id="34" max="16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вариант - ЛСР по Методике 202</vt:lpstr>
      <vt:lpstr>'1 вариант - ЛСР по Методике 202'!Заголовки_для_печати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 Метлицкий</dc:creator>
  <cp:lastModifiedBy>Владимир Метлицкий</cp:lastModifiedBy>
  <dcterms:created xsi:type="dcterms:W3CDTF">2024-01-26T07:05:45Z</dcterms:created>
  <dcterms:modified xsi:type="dcterms:W3CDTF">2024-01-26T07:18:36Z</dcterms:modified>
</cp:coreProperties>
</file>